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 defaultThemeVersion="153222"/>
  <mc:AlternateContent xmlns:mc="http://schemas.openxmlformats.org/markup-compatibility/2006">
    <mc:Choice Requires="x15">
      <x15ac:absPath xmlns:x15ac="http://schemas.microsoft.com/office/spreadsheetml/2010/11/ac" url="\\oslw-s-pr.wbf.admin.ch\OSLW-PR$\OS\2\5\2\1\1\0\4318\60_Methode\Typologie\Excel_Berechnungs_Forumlar\"/>
    </mc:Choice>
  </mc:AlternateContent>
  <bookViews>
    <workbookView xWindow="0" yWindow="255" windowWidth="19200" windowHeight="5805"/>
  </bookViews>
  <sheets>
    <sheet name="Info" sheetId="10" r:id="rId1"/>
    <sheet name="Bodennutzung_Utilisation du sol" sheetId="9" r:id="rId2"/>
    <sheet name="GVE_UGB" sheetId="6" r:id="rId3"/>
    <sheet name="Betriebstyp_Type correct" sheetId="4" r:id="rId4"/>
  </sheets>
  <definedNames>
    <definedName name="_xlnm.Print_Titles" localSheetId="2">GVE_UGB!$6:$6</definedName>
    <definedName name="Region">'Bodennutzung_Utilisation du sol'!$E$5</definedName>
    <definedName name="solver_adj" localSheetId="3" hidden="1">'Betriebstyp_Type correct'!$B$25</definedName>
    <definedName name="solver_cvg" localSheetId="3" hidden="1">0.0001</definedName>
    <definedName name="solver_drv" localSheetId="3" hidden="1">1</definedName>
    <definedName name="solver_est" localSheetId="3" hidden="1">1</definedName>
    <definedName name="solver_itr" localSheetId="3" hidden="1">100</definedName>
    <definedName name="solver_lhs1" localSheetId="3" hidden="1">'Betriebstyp_Type correct'!$J$11</definedName>
    <definedName name="solver_lhs2" localSheetId="3" hidden="1">'Betriebstyp_Type correct'!$K$11</definedName>
    <definedName name="solver_lhs3" localSheetId="3" hidden="1">'Betriebstyp_Type correct'!$L$23</definedName>
    <definedName name="solver_lin" localSheetId="3" hidden="1">2</definedName>
    <definedName name="solver_neg" localSheetId="3" hidden="1">2</definedName>
    <definedName name="solver_num" localSheetId="3" hidden="1">3</definedName>
    <definedName name="solver_nwt" localSheetId="3" hidden="1">1</definedName>
    <definedName name="solver_pre" localSheetId="3" hidden="1">0.000001</definedName>
    <definedName name="solver_rel1" localSheetId="3" hidden="1">3</definedName>
    <definedName name="solver_rel2" localSheetId="3" hidden="1">1</definedName>
    <definedName name="solver_rel3" localSheetId="3" hidden="1">1</definedName>
    <definedName name="solver_rhs1" localSheetId="3" hidden="1">1</definedName>
    <definedName name="solver_rhs2" localSheetId="3" hidden="1">0.25</definedName>
    <definedName name="solver_rhs3" localSheetId="3" hidden="1">0.1</definedName>
    <definedName name="solver_scl" localSheetId="3" hidden="1">2</definedName>
    <definedName name="solver_sho" localSheetId="3" hidden="1">2</definedName>
    <definedName name="solver_tim" localSheetId="3" hidden="1">100</definedName>
    <definedName name="solver_tol" localSheetId="3" hidden="1">0.05</definedName>
    <definedName name="solver_typ" localSheetId="3" hidden="1">3</definedName>
    <definedName name="solver_val" localSheetId="3" hidden="1">0</definedName>
  </definedNames>
  <calcPr calcId="162913"/>
</workbook>
</file>

<file path=xl/calcChain.xml><?xml version="1.0" encoding="utf-8"?>
<calcChain xmlns="http://schemas.openxmlformats.org/spreadsheetml/2006/main">
  <c r="E47" i="9" l="1"/>
  <c r="E31" i="9"/>
  <c r="E36" i="9" s="1"/>
  <c r="I8" i="4"/>
  <c r="F8" i="4"/>
  <c r="B7" i="4"/>
  <c r="E49" i="9" l="1"/>
  <c r="J7" i="4" s="1"/>
  <c r="B4" i="4"/>
  <c r="G72" i="6"/>
  <c r="G73" i="6"/>
  <c r="G74" i="6"/>
  <c r="G75" i="6"/>
  <c r="G76" i="6"/>
  <c r="G77" i="6"/>
  <c r="G78" i="6"/>
  <c r="G30" i="6"/>
  <c r="G19" i="6"/>
  <c r="G17" i="6"/>
  <c r="R4" i="4" s="1"/>
  <c r="G15" i="6"/>
  <c r="G14" i="6"/>
  <c r="G13" i="6"/>
  <c r="G12" i="6"/>
  <c r="G11" i="6"/>
  <c r="G31" i="6"/>
  <c r="G36" i="6"/>
  <c r="G35" i="6"/>
  <c r="G34" i="6"/>
  <c r="G32" i="6"/>
  <c r="G60" i="6"/>
  <c r="K7" i="4"/>
  <c r="L7" i="4"/>
  <c r="G22" i="6"/>
  <c r="G47" i="6"/>
  <c r="G42" i="6"/>
  <c r="M7" i="4"/>
  <c r="N7" i="4"/>
  <c r="O7" i="4"/>
  <c r="G71" i="6"/>
  <c r="G63" i="6"/>
  <c r="G64" i="6"/>
  <c r="G65" i="6"/>
  <c r="G66" i="6"/>
  <c r="G67" i="6"/>
  <c r="G68" i="6"/>
  <c r="G23" i="6"/>
  <c r="G24" i="6"/>
  <c r="G25" i="6"/>
  <c r="G26" i="6"/>
  <c r="G27" i="6"/>
  <c r="G39" i="6"/>
  <c r="G40" i="6"/>
  <c r="G41" i="6"/>
  <c r="G44" i="6"/>
  <c r="G45" i="6"/>
  <c r="G46" i="6"/>
  <c r="G50" i="6"/>
  <c r="G51" i="6"/>
  <c r="G52" i="6"/>
  <c r="G53" i="6"/>
  <c r="G54" i="6"/>
  <c r="G55" i="6"/>
  <c r="G56" i="6"/>
  <c r="G57" i="6"/>
  <c r="G59" i="6"/>
  <c r="G20" i="6" l="1"/>
  <c r="P4" i="4" s="1"/>
  <c r="Q4" i="4"/>
  <c r="G48" i="6"/>
  <c r="S4" i="4" s="1"/>
  <c r="G61" i="6"/>
  <c r="G69" i="6"/>
  <c r="U4" i="4" s="1"/>
  <c r="G79" i="6"/>
  <c r="V4" i="4" s="1"/>
  <c r="N11" i="4"/>
  <c r="O11" i="4"/>
  <c r="L11" i="4"/>
  <c r="K11" i="4"/>
  <c r="M11" i="4"/>
  <c r="T4" i="4" l="1"/>
  <c r="K4" i="4"/>
  <c r="G80" i="6"/>
  <c r="J4" i="4" s="1"/>
  <c r="Q11" i="4" s="1"/>
  <c r="J11" i="4" l="1"/>
  <c r="X17" i="4" s="1"/>
  <c r="V11" i="4"/>
  <c r="S11" i="4"/>
  <c r="R11" i="4"/>
  <c r="U11" i="4"/>
  <c r="T11" i="4"/>
  <c r="P11" i="4"/>
  <c r="X26" i="4" l="1"/>
  <c r="X25" i="4"/>
  <c r="X18" i="4"/>
  <c r="X32" i="4"/>
  <c r="X28" i="4"/>
  <c r="X29" i="4"/>
  <c r="X19" i="4"/>
  <c r="X20" i="4"/>
  <c r="X31" i="4"/>
  <c r="X21" i="4"/>
  <c r="X30" i="4"/>
  <c r="X27" i="4" l="1"/>
  <c r="X22" i="4"/>
  <c r="X34" i="4" l="1"/>
  <c r="X36" i="4" s="1"/>
  <c r="X35" i="4" l="1"/>
  <c r="X37" i="4" s="1"/>
  <c r="X42" i="4" s="1"/>
  <c r="X45" i="4" s="1"/>
  <c r="C9" i="4" l="1"/>
  <c r="F9" i="4" l="1"/>
  <c r="I9" i="4"/>
</calcChain>
</file>

<file path=xl/comments1.xml><?xml version="1.0" encoding="utf-8"?>
<comments xmlns="http://schemas.openxmlformats.org/spreadsheetml/2006/main">
  <authors>
    <author>Schmid Dierk Agroscope</author>
  </authors>
  <commentList>
    <comment ref="C2" authorId="0" shapeId="0">
      <text>
        <r>
          <rPr>
            <b/>
            <sz val="9"/>
            <color indexed="81"/>
            <rFont val="Segoe UI"/>
            <family val="2"/>
          </rPr>
          <t>Schmid Dierk Agroscope:</t>
        </r>
        <r>
          <rPr>
            <sz val="9"/>
            <color indexed="81"/>
            <rFont val="Segoe UI"/>
            <family val="2"/>
          </rPr>
          <t xml:space="preserve">
Der Betriebstyp für die Buchhaltungen der Zentralen Auswertung wird auf Basis des tagesgenauen mittleren Bestands der Tiere berechnet.</t>
        </r>
      </text>
    </comment>
  </commentList>
</comments>
</file>

<file path=xl/sharedStrings.xml><?xml version="1.0" encoding="utf-8"?>
<sst xmlns="http://schemas.openxmlformats.org/spreadsheetml/2006/main" count="514" uniqueCount="393">
  <si>
    <t>&lt;=1</t>
  </si>
  <si>
    <t>&gt;0.70</t>
  </si>
  <si>
    <t>&gt;0.10</t>
  </si>
  <si>
    <t>&lt;=0.10</t>
  </si>
  <si>
    <t>&lt;=0.25</t>
  </si>
  <si>
    <t>&gt;0.75</t>
  </si>
  <si>
    <t>&gt;0.5</t>
  </si>
  <si>
    <t>&gt;0.25</t>
  </si>
  <si>
    <t>&lt;=0.5</t>
  </si>
  <si>
    <t>&gt;0.4</t>
  </si>
  <si>
    <t>Désignation</t>
  </si>
  <si>
    <t>Production végétale</t>
  </si>
  <si>
    <t>Grandes cultures</t>
  </si>
  <si>
    <t>Cultures spéciales</t>
  </si>
  <si>
    <t>cult. spéc. maraîchères et horticoles</t>
  </si>
  <si>
    <t>cult. spéc. arboriculture</t>
  </si>
  <si>
    <t>cult. spéc. viticulture</t>
  </si>
  <si>
    <t>cult. spéc. combinées</t>
  </si>
  <si>
    <t>Production animale</t>
  </si>
  <si>
    <t>Bovins</t>
  </si>
  <si>
    <t>Vaches allaitantes</t>
  </si>
  <si>
    <t>Porcs</t>
  </si>
  <si>
    <t>Volaille</t>
  </si>
  <si>
    <t>Combiné</t>
  </si>
  <si>
    <t>Combiné vaches allaitantes</t>
  </si>
  <si>
    <t>Combiné autres</t>
  </si>
  <si>
    <t>Transformation</t>
  </si>
  <si>
    <t>Autres transformation</t>
  </si>
  <si>
    <t>Combiné transformation</t>
  </si>
  <si>
    <t>Combiné autres /bovins</t>
  </si>
  <si>
    <t>Combiné non attribuable</t>
  </si>
  <si>
    <t>Explications</t>
  </si>
  <si>
    <t>Unités de gros bétail</t>
  </si>
  <si>
    <t>Surface agricole utile</t>
  </si>
  <si>
    <t>UGB / SAU</t>
  </si>
  <si>
    <t>Terres ouvertes / SAU</t>
  </si>
  <si>
    <t>Surf. cult. spéciales / SAU</t>
  </si>
  <si>
    <t>UGB bovins / UGB</t>
  </si>
  <si>
    <t>Vaches-mères/allaitantes / UGB bovins</t>
  </si>
  <si>
    <t>UGB transformation (porcs et volaille) / UGB</t>
  </si>
  <si>
    <t>Moutons</t>
  </si>
  <si>
    <t>Chèvres</t>
  </si>
  <si>
    <t>Dans AGRO-TWIN comptabilité, la fonction d'extraction des types d'exploitations calcule les codes ZAS4 (marqués en jaune)</t>
  </si>
  <si>
    <t>UGB</t>
  </si>
  <si>
    <t>UGB/ SAU</t>
  </si>
  <si>
    <t>SAU</t>
  </si>
  <si>
    <t>UGB/SAU</t>
  </si>
  <si>
    <t>TO/ SAU</t>
  </si>
  <si>
    <t>TO/SAU</t>
  </si>
  <si>
    <t>UGBB/ UGB</t>
  </si>
  <si>
    <t>UGBB/UGB</t>
  </si>
  <si>
    <t>CSpé/SAU</t>
  </si>
  <si>
    <t>CSpé/   SAU</t>
  </si>
  <si>
    <t>Arbo/  SAU</t>
  </si>
  <si>
    <t>Viti/ SAU</t>
  </si>
  <si>
    <t>VMVA/UGBB</t>
  </si>
  <si>
    <t>UGB chevaux/ovins/chèvres / UGB</t>
  </si>
  <si>
    <t>COC/UGB</t>
  </si>
  <si>
    <t>COC/  UGB</t>
  </si>
  <si>
    <t>Lég/ SAU</t>
  </si>
  <si>
    <t>PV/UGB</t>
  </si>
  <si>
    <t>PV/ UGB</t>
  </si>
  <si>
    <t>Porcs/ UGB</t>
  </si>
  <si>
    <t>Vol /UGB</t>
  </si>
  <si>
    <t>Chevaux/moutons/chèvres</t>
  </si>
  <si>
    <t>autres conditions</t>
  </si>
  <si>
    <t>Exploitation:</t>
  </si>
  <si>
    <t>TO</t>
  </si>
  <si>
    <t>CSpé</t>
  </si>
  <si>
    <t>Arbo</t>
  </si>
  <si>
    <t>Viti</t>
  </si>
  <si>
    <t>Lég-horti</t>
  </si>
  <si>
    <t>UGBB</t>
  </si>
  <si>
    <t>VMVA</t>
  </si>
  <si>
    <t>COC</t>
  </si>
  <si>
    <t>PV</t>
  </si>
  <si>
    <t>Vol.</t>
  </si>
  <si>
    <t>Total UGB</t>
  </si>
  <si>
    <t>Année</t>
  </si>
  <si>
    <t>Coefficients de conversion des animaux en unités de gros bétail</t>
  </si>
  <si>
    <t xml:space="preserve">référence: </t>
  </si>
  <si>
    <t>http://www.admin.ch/ch/f/rs/910_91/app1.html</t>
  </si>
  <si>
    <t>Coefficient par animal</t>
  </si>
  <si>
    <t>Présents</t>
  </si>
  <si>
    <t>Bovins d’élevage et de rente</t>
  </si>
  <si>
    <t>Vaches (sans les vaches mères et nourrices)</t>
  </si>
  <si>
    <t>Taureaux et génisses de plus de deux ans</t>
  </si>
  <si>
    <t>Jeune bétail d’un an à deux ans</t>
  </si>
  <si>
    <t>Garde de vaches mères et nourrices</t>
  </si>
  <si>
    <t>Vaches mères et nourrices (sans les veaux), vaches à l’engrais</t>
  </si>
  <si>
    <t>Engraissement de veaux</t>
  </si>
  <si>
    <t>Veaux à l’engrais (2,8 à 3 rotations par place)</t>
  </si>
  <si>
    <t>Equidés</t>
  </si>
  <si>
    <t>Juments allaitantes et juments portantes</t>
  </si>
  <si>
    <t>Poulains sous la mère (compris dans le coefficient de la mère)</t>
  </si>
  <si>
    <t>Mulets et bardots de tout âge</t>
  </si>
  <si>
    <t>Poneys, petits chevaux et ânes de tout âge</t>
  </si>
  <si>
    <t>Brebis traites</t>
  </si>
  <si>
    <t>Autres moutons de plus d’un an</t>
  </si>
  <si>
    <t>Agneaux de moins d’un an (compris dans le coefficient des brebis)</t>
  </si>
  <si>
    <t>Agneaux de pâturage (engraissement) de moins de six mois, non imputables aux mères (engraissement à l’année d’agneaux sur pâturage)</t>
  </si>
  <si>
    <t>Chèvres traites</t>
  </si>
  <si>
    <t>Autres chèvres de plus d’un an</t>
  </si>
  <si>
    <t>Chevreaux de moins d’un an (compris dans le coefficient des chèvres)</t>
  </si>
  <si>
    <t>Chèvres naines: garde d’animaux de rente (effectifs importants, à des fins lucratives)</t>
  </si>
  <si>
    <t>UGB COC chevaux - ovins - caprins</t>
  </si>
  <si>
    <t>Autres animaux consommant des fourrages grossiers</t>
  </si>
  <si>
    <t>Bisons de plus de trois ans (adultes destinés à l’élevage)</t>
  </si>
  <si>
    <t>Bisons de moins de trois ans (élevage et engraissement)</t>
  </si>
  <si>
    <t>Daims de tout âge</t>
  </si>
  <si>
    <t>Cerfs rouges de tout âge</t>
  </si>
  <si>
    <t>Lamas de plus de deux ans</t>
  </si>
  <si>
    <t>Lamas de moins de deux ans</t>
  </si>
  <si>
    <t>Alpagas de plus de deux ans</t>
  </si>
  <si>
    <t>Alpagas de moins de deux ans</t>
  </si>
  <si>
    <t>Lapins</t>
  </si>
  <si>
    <t>Truies allaitantes (durée de l’allaitement: 4 à 8 semaines; 5,7 à 10,4 rotations par place)</t>
  </si>
  <si>
    <t>Porcelets allaités (inclus dans le coefficient des truies)</t>
  </si>
  <si>
    <t>Truies non allaitantes de plus de six mois (env. 3 rotations par place)</t>
  </si>
  <si>
    <t>Verrats</t>
  </si>
  <si>
    <t>Porcelets sevrés (sortis de la porcherie dès 25 kg env., 8 à 12 rotations par place ou sortis de la porcherie dès 35 kg env., 6 à 8 rotations par place)</t>
  </si>
  <si>
    <t>Porcs de renouvellement et porcs à l’engrais (env. 3 rotations par place)</t>
  </si>
  <si>
    <t>UGB Porcs</t>
  </si>
  <si>
    <t>Volaille de rente</t>
  </si>
  <si>
    <t>Poules et coqs d’élevage, poules pondeuses</t>
  </si>
  <si>
    <t>Poulettes, jeunes coqs et poussins (sans les poulets de chair)</t>
  </si>
  <si>
    <t>Poulets de chair de tout âge (durée d’engraissement env. 40 jours; 6,5 à 7,5 rotations par place)</t>
  </si>
  <si>
    <t>Dindes de tout âge (env. 3 rotations par place)</t>
  </si>
  <si>
    <t>Pré-engraissement de dindes (env. 6 rotations par an)</t>
  </si>
  <si>
    <t>Engraissement de dindes</t>
  </si>
  <si>
    <t>Autruches jusqu’à treize mois</t>
  </si>
  <si>
    <t>Autruches de plus de treize mois</t>
  </si>
  <si>
    <t>UGB Volaille</t>
  </si>
  <si>
    <t>UGB totaux</t>
  </si>
  <si>
    <t>&gt;1</t>
  </si>
  <si>
    <t>Groupe :</t>
  </si>
  <si>
    <t>Céréales :</t>
  </si>
  <si>
    <t>Blé</t>
  </si>
  <si>
    <t>Orge</t>
  </si>
  <si>
    <t>Triticale</t>
  </si>
  <si>
    <t>Avoine</t>
  </si>
  <si>
    <t>Sarclées</t>
  </si>
  <si>
    <t>Betteraves sucrières</t>
  </si>
  <si>
    <t>Pommes de terre</t>
  </si>
  <si>
    <t>Pois protéagineux</t>
  </si>
  <si>
    <t>Maïs grain</t>
  </si>
  <si>
    <t>Maïs plante entière</t>
  </si>
  <si>
    <t>Betteraves fourragères</t>
  </si>
  <si>
    <t>Prairies</t>
  </si>
  <si>
    <t>Prairies artificielles</t>
  </si>
  <si>
    <t>Prairies naturelles</t>
  </si>
  <si>
    <t>Terres ouvertes</t>
  </si>
  <si>
    <t>Terres assolées</t>
  </si>
  <si>
    <t>Surface Agricole Utile</t>
  </si>
  <si>
    <t>Vigne</t>
  </si>
  <si>
    <t>Arboriculture</t>
  </si>
  <si>
    <t>Cultures maraîchères</t>
  </si>
  <si>
    <t>Colza</t>
  </si>
  <si>
    <t>Soja</t>
  </si>
  <si>
    <t>Seigle</t>
  </si>
  <si>
    <t>Fraises pluriannuelles</t>
  </si>
  <si>
    <t>Jachère</t>
  </si>
  <si>
    <t>Tournesol</t>
  </si>
  <si>
    <t>Blé fourrager</t>
  </si>
  <si>
    <t>Autre grande culture annuelle</t>
  </si>
  <si>
    <t>Baies, autre culture pérenne</t>
  </si>
  <si>
    <t>Type :</t>
  </si>
  <si>
    <t xml:space="preserve">Code </t>
  </si>
  <si>
    <t>Indiquer le Code pour la statistique régionale et les références</t>
  </si>
  <si>
    <t>Jeune bétail 161 à 305 jours</t>
  </si>
  <si>
    <t>Jeune bétail jusqu'à 160 jours</t>
  </si>
  <si>
    <t>Autres chevaux de plus de 30 mois</t>
  </si>
  <si>
    <t>Autres poulains de moins de 30 mois</t>
  </si>
  <si>
    <t>Lapines reproductrices (dès la 1ère mise bas, y compris jeunes</t>
  </si>
  <si>
    <t>Jeunes animaux de plus de 35 jours</t>
  </si>
  <si>
    <t>Type ZA2015</t>
  </si>
  <si>
    <t>&gt;0.65</t>
  </si>
  <si>
    <t>pas 1513-1515</t>
  </si>
  <si>
    <t>pas 1521, 1522</t>
  </si>
  <si>
    <t>pas 1510-1549</t>
  </si>
  <si>
    <t>pas 1510-1553</t>
  </si>
  <si>
    <t>pas 1510-1556</t>
  </si>
  <si>
    <t>=SI(ET(M8&gt;0.75;N8&gt;0.25;O8&lt;=0.25;U12=0;U13=0;U14=0;U15=0;U16=0;U17=0;U18=0;U19=0;U20=0;U21=0;U22=0;U25=0;U26=0;U27=0;U28=0;U29=0;U30=0;U31=0;U32=0;U33=0);1555;0)</t>
  </si>
  <si>
    <t>=SI(ET(M8&gt;0.75;N8&lt;=0.25;O8&lt;=0.25;U12=0;U13=0;U14=0;U15=0;U16=0;U17=0;U18=0;U19=0;U20=0;U21=0;U22=0;U23=0;U26=0;U27=0;U28=0;U29=0;U30=0;U31=0;U32=0;U33=0;U34=0);1556;0)</t>
  </si>
  <si>
    <t>=SI(ET(U12=0;U13=0;U14=0;U15=0;U16=0;U17=0;U18=0;U19=0;U20=0;U21=0;U22=0;U23=0;U24=0;U25=0;U26=0;U27=0;U28=0;U29=0;U30=0;U31=0;U32=0;U33=0;U34=0;U35=0);1557;0)</t>
  </si>
  <si>
    <r>
      <rPr>
        <b/>
        <sz val="10"/>
        <color indexed="10"/>
        <rFont val="Arial"/>
        <family val="2"/>
      </rPr>
      <t>VAL</t>
    </r>
    <r>
      <rPr>
        <b/>
        <sz val="10"/>
        <rFont val="Arial"/>
        <family val="2"/>
      </rPr>
      <t>/ UGBB</t>
    </r>
  </si>
  <si>
    <t>VAL</t>
  </si>
  <si>
    <t>VAL/UGBB</t>
  </si>
  <si>
    <t>Vaches lait / UGB bovins</t>
  </si>
  <si>
    <t>Région</t>
  </si>
  <si>
    <t>Utilisation du sol</t>
  </si>
  <si>
    <t>Betrieb:</t>
  </si>
  <si>
    <t>Jahr</t>
  </si>
  <si>
    <t>Weizen</t>
  </si>
  <si>
    <t>Roggen</t>
  </si>
  <si>
    <t>Gerste</t>
  </si>
  <si>
    <t>Hafer</t>
  </si>
  <si>
    <t>Futterweizen</t>
  </si>
  <si>
    <t>Körnermais</t>
  </si>
  <si>
    <t>Maisganzpflanzen</t>
  </si>
  <si>
    <t>Kartoffel</t>
  </si>
  <si>
    <t>Zuckerrüben</t>
  </si>
  <si>
    <t>Futterrüben</t>
  </si>
  <si>
    <t>Raps</t>
  </si>
  <si>
    <t>Sonnenblumen</t>
  </si>
  <si>
    <t>Eiweisserbsen</t>
  </si>
  <si>
    <t>Brachen</t>
  </si>
  <si>
    <t>Andere einjährige Hauptkulturen</t>
  </si>
  <si>
    <t>Offene Ackerfläche</t>
  </si>
  <si>
    <t>Kunstwiesen</t>
  </si>
  <si>
    <t>Ackerflächen</t>
  </si>
  <si>
    <t>Reben</t>
  </si>
  <si>
    <t>Obstbau</t>
  </si>
  <si>
    <t>Beeren und andere Dauerkulturen</t>
  </si>
  <si>
    <t>mehrjährige Erdbeerkulturen</t>
  </si>
  <si>
    <t>Gemüsebau</t>
  </si>
  <si>
    <t>Spezialkulturen</t>
  </si>
  <si>
    <t>Landwirtschaftliche Nutzfläche</t>
  </si>
  <si>
    <t>Culture Surface en ha</t>
  </si>
  <si>
    <t>Kultur Flächenausstattung in ha</t>
  </si>
  <si>
    <t>Getreide :</t>
  </si>
  <si>
    <t>Hackfrüchte</t>
  </si>
  <si>
    <t>Grünland</t>
  </si>
  <si>
    <t>Bodennutzung</t>
  </si>
  <si>
    <t>Region</t>
  </si>
  <si>
    <t>Rinder</t>
  </si>
  <si>
    <t>Zucht- und Nutzrinder</t>
  </si>
  <si>
    <t>Kühe (ohne Mutter- und Ammenkühe)</t>
  </si>
  <si>
    <t>Stiere und Rinder über 2 Jahre</t>
  </si>
  <si>
    <t>Jungvieh von 1 bis 2 Jahre</t>
  </si>
  <si>
    <t>Jungvieh von 161 bis 305 Tage</t>
  </si>
  <si>
    <t>Jungvieh bis 160 Tage</t>
  </si>
  <si>
    <t>Mutter- und Ammenkuhhaltung</t>
  </si>
  <si>
    <t>Mutter und Ammenkühe (ohne Kälber), Mastkühe</t>
  </si>
  <si>
    <t>Kälbermast</t>
  </si>
  <si>
    <t>Mastkälber (2,8 bis 3 Umtriebe pro Platz)</t>
  </si>
  <si>
    <t>RiGVE</t>
  </si>
  <si>
    <t>Tiere der Pferdegattung</t>
  </si>
  <si>
    <t>Säugende Stuten und tragende Stuten</t>
  </si>
  <si>
    <t>Saugfohlen (im Faktor der Mutter eingerechnet)</t>
  </si>
  <si>
    <t>Andere Pferde über 30 Monate</t>
  </si>
  <si>
    <t>Andere Fohlen unter 30 Monate</t>
  </si>
  <si>
    <t>Maultiere und Maulesel jeden Alters</t>
  </si>
  <si>
    <t>Ponys, Kleinpferde und Esel jeden Alters</t>
  </si>
  <si>
    <t>Schafe</t>
  </si>
  <si>
    <t>Schafe gemolken</t>
  </si>
  <si>
    <t>Andere Schafe über 1-jährig</t>
  </si>
  <si>
    <t>Jungschafe unter 1-jährig (in den Faktoren der weiblichen Tiere eingerechnet)</t>
  </si>
  <si>
    <t>Weidelämmer (Mast) unter 1/2-jährig, welche nicht den Muttertieren anzurechnen sind (ganzjährige Weidelämmermast)</t>
  </si>
  <si>
    <t>Ziegen</t>
  </si>
  <si>
    <t>Ziegen gemolken</t>
  </si>
  <si>
    <t>Andere Ziegen über 1-jährig</t>
  </si>
  <si>
    <t>Jungziegen unter 1-jährig (im Faktor des weiblichen Tieres eingerechnet)</t>
  </si>
  <si>
    <t>Zwergziegen über 1-jährig: Nutztierhaltung (grössere Bestände zu Erwerbszwecken)</t>
  </si>
  <si>
    <t>GVE PSZ Pferde - Schafe - Ziegen</t>
  </si>
  <si>
    <t>Andere Raufutter verzehrende Nutztiere</t>
  </si>
  <si>
    <t>Bisons über 3 Jahre alt (erwachsene Zuchttiere)</t>
  </si>
  <si>
    <t>Bisons bis 3 Jahre alt (Aufzucht und Mast)</t>
  </si>
  <si>
    <t>Damhirsche jeden Alters</t>
  </si>
  <si>
    <t>Rothirsche jeden Alters</t>
  </si>
  <si>
    <t>Lamas über 2-jährig</t>
  </si>
  <si>
    <t>Lamas unter 2-jährig</t>
  </si>
  <si>
    <t>Alpakas über 2-jährig</t>
  </si>
  <si>
    <t>Alpakas unter 2-jährig</t>
  </si>
  <si>
    <t>Kaninchen</t>
  </si>
  <si>
    <t>Produzierende Zibben (= Zibben mit mind. 4 Würfen pro Jahr) ab 1. Wurf, inkl. Jungtiere bis zum Beginn der Mast bzw. Aufzucht (Alter: ca. 35 Tage)</t>
  </si>
  <si>
    <t>Jungtiere über 35 Tage</t>
  </si>
  <si>
    <t>Schweine</t>
  </si>
  <si>
    <t>Säugende Zuchtsauen (4 bis 8 Wochen Säugedauer; 5,7 bis 10,4 Umtriebe pro Platz)</t>
  </si>
  <si>
    <t>Saugferkel (im Faktor der Mutter eingerechnet)</t>
  </si>
  <si>
    <t>Nicht säugende Zuchtsauen über 6 Monate alt (ca. 3 Umtriebe pro Platz)</t>
  </si>
  <si>
    <t>Zuchteber</t>
  </si>
  <si>
    <t>Abgesetzte Ferkel (ausgestallt mit ca. 25 kg, 8 bis 12 Umtriebe pro Platz oder ausgestallt mit ca. 35 kg, 6 bis 8 Umtriebe pro Platz)</t>
  </si>
  <si>
    <t>Remonten und Mastschweine (ca. 3 Umtriebe pro Platz)</t>
  </si>
  <si>
    <t>GVE Schweine</t>
  </si>
  <si>
    <t>Nutzgeflügel</t>
  </si>
  <si>
    <t>Zuchthennen, Zuchthähne und Legehennen</t>
  </si>
  <si>
    <t>Junghennen, Junghähne und Küken (ohne Mastpoulets)</t>
  </si>
  <si>
    <t>Mastpoulets jeden Alters (Mastdauer ca. 40 Tage; 6,5 bis 7,5 Umtriebe pro Platz)</t>
  </si>
  <si>
    <t>Truten jeden Alters (ca. 3 Umtriebe pro Platz)</t>
  </si>
  <si>
    <t>Trutenvormast (ca. 6 Umtriebe pro Jahr)</t>
  </si>
  <si>
    <t>Trutenausmast</t>
  </si>
  <si>
    <t>Strausse bis 13 Monate</t>
  </si>
  <si>
    <t>Strausse älter als 13 Monate</t>
  </si>
  <si>
    <t>GVE Geflügel</t>
  </si>
  <si>
    <t>GVE total</t>
  </si>
  <si>
    <t>Tierbestand</t>
  </si>
  <si>
    <t>Cheptel</t>
  </si>
  <si>
    <t>Faktoren für die Umrechnung des Tierbestandes in Grossvieheinheiten</t>
  </si>
  <si>
    <t>http://www.admin.ch/ch/d/rs/910_91/app1.html</t>
  </si>
  <si>
    <t>Exploitation/Betrieb:</t>
  </si>
  <si>
    <t>Année/Jahr</t>
  </si>
  <si>
    <t>Faktoren je Tier</t>
  </si>
  <si>
    <t>Anwesende</t>
  </si>
  <si>
    <t>GVE</t>
  </si>
  <si>
    <t>Der Betriebstyp für die Buchhaltungen der Zentralen Auswertung wird auf Basis des tagesgenauen mittleren Bestands der anwesenden Tiere berechnet.</t>
  </si>
  <si>
    <t>Le type d'exploitation pour la comptabilité de l'Dépouillement centralisé est calculé sur la base du nombre moyen quotidien d'animaux présents!</t>
  </si>
  <si>
    <t>GVE/ LN</t>
  </si>
  <si>
    <t>OA/ LN</t>
  </si>
  <si>
    <t>SKul/ LN</t>
  </si>
  <si>
    <t>Gemüse/LN</t>
  </si>
  <si>
    <t>Obst/ LN</t>
  </si>
  <si>
    <t>Reben/ LN</t>
  </si>
  <si>
    <t>RiGVE/ GVE</t>
  </si>
  <si>
    <t>MiK/ RiGVE</t>
  </si>
  <si>
    <t>MAK/ RiGVE</t>
  </si>
  <si>
    <t>PSZ/ GVE</t>
  </si>
  <si>
    <t>SG/ GVE</t>
  </si>
  <si>
    <t>Schweine-GVE/GVE</t>
  </si>
  <si>
    <t>Geflügel-GVE/GVE</t>
  </si>
  <si>
    <t>Andere</t>
  </si>
  <si>
    <t>Typ ZA2015</t>
  </si>
  <si>
    <t>Bezeichnung</t>
  </si>
  <si>
    <t>über 900 Tage alt</t>
  </si>
  <si>
    <t>über 180 Tage bis 900 Tage alt</t>
  </si>
  <si>
    <t>bis 180 Tage alt</t>
  </si>
  <si>
    <t>Hauteur au garrot 148 cm ou plus</t>
  </si>
  <si>
    <t>Hauteur au garrot jusqu'à 148 cm</t>
  </si>
  <si>
    <t>de plus de 900 jours</t>
  </si>
  <si>
    <t>de plus de 180 à 900 jours</t>
  </si>
  <si>
    <t>jusqu'à 180 jours</t>
  </si>
  <si>
    <t>Widerristhöhe 148 cm und höher</t>
  </si>
  <si>
    <t>Widerristhöhe bis 148 cm</t>
  </si>
  <si>
    <t>Naturwiesen/Weiden</t>
  </si>
  <si>
    <t>Total GVE</t>
  </si>
  <si>
    <t>MiK</t>
  </si>
  <si>
    <t>MAK</t>
  </si>
  <si>
    <t>PSZ</t>
  </si>
  <si>
    <t>SG</t>
  </si>
  <si>
    <t>Geflügel</t>
  </si>
  <si>
    <t>Ackerbau</t>
  </si>
  <si>
    <t>Milchkühe</t>
  </si>
  <si>
    <t>Mutterkühe</t>
  </si>
  <si>
    <t>Rindvieh gemischt</t>
  </si>
  <si>
    <t>Veredlung</t>
  </si>
  <si>
    <t xml:space="preserve">Kombiniert </t>
  </si>
  <si>
    <t xml:space="preserve">Kombiniert Andere </t>
  </si>
  <si>
    <t>Pferde/Schafe/Ziegen</t>
  </si>
  <si>
    <t xml:space="preserve">Kombiniert Milchkühe/Ackerbau </t>
  </si>
  <si>
    <t>Kombiniert Mutterkühe</t>
  </si>
  <si>
    <t>Kombiniert Veredlung</t>
  </si>
  <si>
    <t>Vaches laitières</t>
  </si>
  <si>
    <t>Bovins mixtes</t>
  </si>
  <si>
    <t>Combiné vaches laitières/grdes cult.</t>
  </si>
  <si>
    <t>Combiné autres/vaches laitières</t>
  </si>
  <si>
    <t>1 = Talregion (Talzone)</t>
  </si>
  <si>
    <t>2 = Hügelregion (Hügelzone, Bergzone I)</t>
  </si>
  <si>
    <t>3 = Bergregion (Bergzone II -  Bergzone IV)</t>
  </si>
  <si>
    <t>1 = Région de plaine (zone de plaine)</t>
  </si>
  <si>
    <t>2 = Région des collines (zone des collines, zone de montagne I)</t>
  </si>
  <si>
    <t>3 = Région de montagne (zone de montagne II -  zone de montagne IV)</t>
  </si>
  <si>
    <t>Grossvieheinheiten</t>
  </si>
  <si>
    <t>LN</t>
  </si>
  <si>
    <t>Landwirtschafltiche Nutzfläche</t>
  </si>
  <si>
    <t>GVE/LN</t>
  </si>
  <si>
    <t>Viehbesatz je ha LN</t>
  </si>
  <si>
    <t>OA/LN</t>
  </si>
  <si>
    <t>Anteil offene Ackerfläche an LN</t>
  </si>
  <si>
    <t>SKul/LN</t>
  </si>
  <si>
    <t>Anteil Spezialkulturen an LN</t>
  </si>
  <si>
    <t>RiGVE/GVE</t>
  </si>
  <si>
    <t>Anteil Rindvieh-GVE am Gesamtviehbestand</t>
  </si>
  <si>
    <t>MiK/RiGVE</t>
  </si>
  <si>
    <t>Anteil Milchkühe in GVE am Rindviehbestand</t>
  </si>
  <si>
    <t>MAK/RiGVE</t>
  </si>
  <si>
    <t>Anteil Mutter-/Ammenkühe in GVE am Rindviehbestand</t>
  </si>
  <si>
    <t>PSZ/GVE</t>
  </si>
  <si>
    <t>Anteil Pferde-, Schaf- und Ziegen-GVE am Gesamtviehbestand</t>
  </si>
  <si>
    <t>SG/GVE</t>
  </si>
  <si>
    <t>Anteil Schweine- und Geflügel-GVE am Gesamtviehbestand</t>
  </si>
  <si>
    <t>Zentrale Auswertung von Buchhaltungsdaten</t>
  </si>
  <si>
    <t>Agroscope, Tänikon, 8356 Ettenhausen</t>
  </si>
  <si>
    <t>Diese Datei ist zur Berechnung des Betriebstyps vorgesehen.</t>
  </si>
  <si>
    <t>Die Mindestgrösse wird nicht überprüft.</t>
  </si>
  <si>
    <t>Die Kennzahlen beziehen sich auf das Buchhaltungsjahr 2018.</t>
  </si>
  <si>
    <t>Falls ein Betrieb an die Zentrale Auswertung von Buchhaltungsdaten geliefert wird, sind die gelieferten Daten und die Ermittlung der Typologie bei der ZA-BH massgebend.</t>
  </si>
  <si>
    <t>Die Tabelle ist zweisprachig ausgerichtet, die jeweilige nicht benötigte Sprache kann ausgeblendet werden.</t>
  </si>
  <si>
    <t>Ce fichier est pour le calcul du type des exploitations.</t>
  </si>
  <si>
    <t xml:space="preserve">Les données sont basées sur l'année exercice comptable 2018.
</t>
  </si>
  <si>
    <t>La taille minimale n'est pas validée.</t>
  </si>
  <si>
    <t>Die Zentrale Auswertung übernimmt keine Verantwortung für falsch eingegeben Daten.</t>
  </si>
  <si>
    <t>La table est bilingue, la langue non nécessaire peut être cachée.</t>
  </si>
  <si>
    <t xml:space="preserve">Dépouillement centralisé des données comptables
</t>
  </si>
  <si>
    <t>Le Dépouillement centralisé n'est pas responsable pour des données incorrectes.</t>
  </si>
  <si>
    <t>Si une entreprise est fournie à le Dépouillement centralisé, les données fournies et la détermination de la typologie par la ZA-BH sont utilisées.</t>
  </si>
  <si>
    <t>Version 09.06.2021*</t>
  </si>
  <si>
    <t>*</t>
  </si>
  <si>
    <t>In den einzugebende Zellen befinden sich keine Zahlen mehr.</t>
  </si>
  <si>
    <t>Die Formatierung wurde leicht angepasst.</t>
  </si>
  <si>
    <t>Ein Berechnungsfehler wurde korrigiert.</t>
  </si>
  <si>
    <t>Il n'y a plus de chiffres dans les cellules à saisir.</t>
  </si>
  <si>
    <t>Le formatage a été légèrement ajusté.</t>
  </si>
  <si>
    <t>Une erreur de calcul a été corrigée.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</si>
</sst>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8" x14ac:knownFonts="1">
    <font>
      <sz val="10"/>
      <name val="Frutiger 45 Light"/>
    </font>
    <font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8"/>
      <name val="Frutiger 45 Light"/>
    </font>
    <font>
      <b/>
      <i/>
      <sz val="10"/>
      <name val="Arial"/>
      <family val="2"/>
    </font>
    <font>
      <b/>
      <sz val="10"/>
      <color indexed="10"/>
      <name val="Arial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sz val="10"/>
      <color rgb="FFFF0000"/>
      <name val="Arial"/>
      <family val="2"/>
    </font>
    <font>
      <sz val="1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1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7" fillId="0" borderId="0"/>
  </cellStyleXfs>
  <cellXfs count="144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Border="1" applyAlignment="1"/>
    <xf numFmtId="0" fontId="2" fillId="0" borderId="0" xfId="0" applyFont="1" applyBorder="1"/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/>
    </xf>
    <xf numFmtId="0" fontId="1" fillId="0" borderId="1" xfId="0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horizontal="center" vertical="top"/>
    </xf>
    <xf numFmtId="0" fontId="1" fillId="2" borderId="0" xfId="0" applyFont="1" applyFill="1"/>
    <xf numFmtId="0" fontId="2" fillId="2" borderId="0" xfId="0" applyFont="1" applyFill="1"/>
    <xf numFmtId="0" fontId="4" fillId="0" borderId="0" xfId="0" applyFont="1" applyBorder="1"/>
    <xf numFmtId="0" fontId="1" fillId="0" borderId="0" xfId="0" applyFont="1" applyAlignment="1">
      <alignment wrapText="1"/>
    </xf>
    <xf numFmtId="0" fontId="2" fillId="0" borderId="0" xfId="0" applyFont="1" applyFill="1"/>
    <xf numFmtId="0" fontId="1" fillId="0" borderId="0" xfId="0" applyFont="1" applyFill="1"/>
    <xf numFmtId="0" fontId="1" fillId="2" borderId="0" xfId="0" applyFont="1" applyFill="1" applyBorder="1" applyAlignment="1">
      <alignment horizontal="center"/>
    </xf>
    <xf numFmtId="0" fontId="2" fillId="0" borderId="5" xfId="0" applyFont="1" applyBorder="1" applyAlignment="1">
      <alignment horizontal="center" vertical="top" wrapText="1"/>
    </xf>
    <xf numFmtId="0" fontId="1" fillId="0" borderId="2" xfId="0" applyFont="1" applyBorder="1"/>
    <xf numFmtId="0" fontId="7" fillId="0" borderId="2" xfId="2" applyFill="1" applyBorder="1"/>
    <xf numFmtId="0" fontId="2" fillId="0" borderId="2" xfId="2" applyFont="1" applyFill="1" applyBorder="1" applyAlignment="1">
      <alignment horizontal="right" wrapText="1"/>
    </xf>
    <xf numFmtId="0" fontId="1" fillId="0" borderId="6" xfId="0" applyFont="1" applyBorder="1"/>
    <xf numFmtId="0" fontId="1" fillId="0" borderId="7" xfId="0" applyFont="1" applyBorder="1"/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2" fontId="5" fillId="4" borderId="2" xfId="0" applyNumberFormat="1" applyFont="1" applyFill="1" applyBorder="1" applyAlignment="1">
      <alignment horizontal="center"/>
    </xf>
    <xf numFmtId="2" fontId="5" fillId="5" borderId="2" xfId="0" applyNumberFormat="1" applyFont="1" applyFill="1" applyBorder="1"/>
    <xf numFmtId="0" fontId="1" fillId="0" borderId="0" xfId="0" applyNumberFormat="1" applyFont="1" applyBorder="1"/>
    <xf numFmtId="0" fontId="7" fillId="0" borderId="0" xfId="2" applyFill="1"/>
    <xf numFmtId="0" fontId="7" fillId="0" borderId="0" xfId="2" applyFill="1" applyAlignment="1">
      <alignment horizontal="center"/>
    </xf>
    <xf numFmtId="0" fontId="7" fillId="0" borderId="0" xfId="2" applyFill="1" applyAlignment="1">
      <alignment horizontal="right"/>
    </xf>
    <xf numFmtId="0" fontId="6" fillId="0" borderId="0" xfId="1" applyFill="1" applyAlignment="1" applyProtection="1"/>
    <xf numFmtId="0" fontId="7" fillId="0" borderId="8" xfId="2" applyFill="1" applyBorder="1" applyAlignment="1">
      <alignment wrapText="1"/>
    </xf>
    <xf numFmtId="0" fontId="7" fillId="0" borderId="9" xfId="2" applyFill="1" applyBorder="1" applyAlignment="1">
      <alignment horizontal="center" wrapText="1"/>
    </xf>
    <xf numFmtId="0" fontId="7" fillId="0" borderId="2" xfId="2" applyFill="1" applyBorder="1" applyAlignment="1">
      <alignment wrapText="1"/>
    </xf>
    <xf numFmtId="0" fontId="9" fillId="0" borderId="8" xfId="2" applyFont="1" applyFill="1" applyBorder="1" applyAlignment="1">
      <alignment wrapText="1"/>
    </xf>
    <xf numFmtId="0" fontId="10" fillId="0" borderId="8" xfId="2" applyFont="1" applyFill="1" applyBorder="1" applyAlignment="1">
      <alignment wrapText="1"/>
    </xf>
    <xf numFmtId="164" fontId="7" fillId="0" borderId="9" xfId="2" applyNumberFormat="1" applyFill="1" applyBorder="1" applyAlignment="1">
      <alignment horizontal="center" wrapText="1"/>
    </xf>
    <xf numFmtId="0" fontId="2" fillId="0" borderId="8" xfId="2" applyFont="1" applyFill="1" applyBorder="1" applyAlignment="1">
      <alignment horizontal="right" wrapText="1"/>
    </xf>
    <xf numFmtId="0" fontId="7" fillId="0" borderId="10" xfId="2" applyFill="1" applyBorder="1" applyAlignment="1">
      <alignment wrapText="1"/>
    </xf>
    <xf numFmtId="164" fontId="7" fillId="0" borderId="11" xfId="2" applyNumberFormat="1" applyFill="1" applyBorder="1" applyAlignment="1">
      <alignment horizontal="center" wrapText="1"/>
    </xf>
    <xf numFmtId="0" fontId="7" fillId="0" borderId="2" xfId="2" applyFill="1" applyBorder="1" applyAlignment="1">
      <alignment horizontal="center"/>
    </xf>
    <xf numFmtId="0" fontId="1" fillId="0" borderId="0" xfId="0" applyFont="1" applyFill="1" applyProtection="1"/>
    <xf numFmtId="0" fontId="2" fillId="0" borderId="0" xfId="0" applyFont="1" applyFill="1" applyProtection="1"/>
    <xf numFmtId="4" fontId="1" fillId="0" borderId="0" xfId="0" applyNumberFormat="1" applyFont="1" applyFill="1" applyProtection="1"/>
    <xf numFmtId="0" fontId="12" fillId="0" borderId="0" xfId="0" applyFont="1" applyFill="1" applyProtection="1"/>
    <xf numFmtId="4" fontId="12" fillId="0" borderId="0" xfId="0" applyNumberFormat="1" applyFont="1" applyFill="1" applyProtection="1"/>
    <xf numFmtId="0" fontId="9" fillId="0" borderId="0" xfId="2" applyFont="1" applyFill="1"/>
    <xf numFmtId="0" fontId="7" fillId="2" borderId="2" xfId="2" applyFill="1" applyBorder="1" applyProtection="1">
      <protection locked="0"/>
    </xf>
    <xf numFmtId="0" fontId="7" fillId="7" borderId="2" xfId="2" applyFill="1" applyBorder="1" applyProtection="1"/>
    <xf numFmtId="4" fontId="7" fillId="0" borderId="0" xfId="2" applyNumberFormat="1" applyFill="1"/>
    <xf numFmtId="4" fontId="7" fillId="0" borderId="2" xfId="2" applyNumberFormat="1" applyFill="1" applyBorder="1" applyAlignment="1">
      <alignment wrapText="1"/>
    </xf>
    <xf numFmtId="4" fontId="7" fillId="0" borderId="2" xfId="2" applyNumberFormat="1" applyFill="1" applyBorder="1"/>
    <xf numFmtId="4" fontId="2" fillId="8" borderId="2" xfId="2" applyNumberFormat="1" applyFont="1" applyFill="1" applyBorder="1"/>
    <xf numFmtId="4" fontId="2" fillId="9" borderId="2" xfId="2" applyNumberFormat="1" applyFont="1" applyFill="1" applyBorder="1"/>
    <xf numFmtId="0" fontId="7" fillId="0" borderId="2" xfId="2" applyFill="1" applyBorder="1" applyProtection="1"/>
    <xf numFmtId="0" fontId="5" fillId="0" borderId="0" xfId="0" applyFont="1" applyBorder="1" applyAlignment="1">
      <alignment horizontal="center"/>
    </xf>
    <xf numFmtId="0" fontId="1" fillId="0" borderId="0" xfId="0" quotePrefix="1" applyNumberFormat="1" applyFont="1" applyBorder="1"/>
    <xf numFmtId="0" fontId="5" fillId="0" borderId="2" xfId="0" applyFont="1" applyBorder="1" applyAlignment="1" applyProtection="1">
      <alignment horizontal="center"/>
      <protection locked="0"/>
    </xf>
    <xf numFmtId="0" fontId="2" fillId="0" borderId="2" xfId="0" applyFont="1" applyBorder="1"/>
    <xf numFmtId="0" fontId="3" fillId="0" borderId="13" xfId="0" applyFont="1" applyFill="1" applyBorder="1" applyAlignment="1">
      <alignment horizontal="center" vertical="top" wrapText="1"/>
    </xf>
    <xf numFmtId="0" fontId="3" fillId="0" borderId="14" xfId="0" applyFont="1" applyFill="1" applyBorder="1" applyAlignment="1">
      <alignment vertical="top"/>
    </xf>
    <xf numFmtId="0" fontId="3" fillId="0" borderId="15" xfId="0" applyFont="1" applyFill="1" applyBorder="1" applyAlignment="1">
      <alignment vertical="top"/>
    </xf>
    <xf numFmtId="0" fontId="2" fillId="0" borderId="16" xfId="0" applyFont="1" applyFill="1" applyBorder="1" applyAlignment="1">
      <alignment vertical="top"/>
    </xf>
    <xf numFmtId="0" fontId="2" fillId="0" borderId="17" xfId="0" applyFont="1" applyFill="1" applyBorder="1" applyAlignment="1">
      <alignment horizontal="center" vertical="top" wrapText="1"/>
    </xf>
    <xf numFmtId="0" fontId="2" fillId="0" borderId="18" xfId="0" applyFont="1" applyFill="1" applyBorder="1" applyAlignment="1">
      <alignment horizontal="center" vertical="top" wrapText="1"/>
    </xf>
    <xf numFmtId="0" fontId="1" fillId="0" borderId="19" xfId="0" applyFont="1" applyFill="1" applyBorder="1" applyAlignment="1">
      <alignment horizontal="left"/>
    </xf>
    <xf numFmtId="0" fontId="2" fillId="0" borderId="12" xfId="0" applyFont="1" applyFill="1" applyBorder="1"/>
    <xf numFmtId="0" fontId="1" fillId="0" borderId="2" xfId="0" applyFont="1" applyFill="1" applyBorder="1"/>
    <xf numFmtId="0" fontId="1" fillId="0" borderId="20" xfId="0" applyFont="1" applyFill="1" applyBorder="1" applyAlignment="1">
      <alignment horizontal="center"/>
    </xf>
    <xf numFmtId="0" fontId="1" fillId="0" borderId="21" xfId="0" applyFont="1" applyFill="1" applyBorder="1"/>
    <xf numFmtId="0" fontId="1" fillId="0" borderId="12" xfId="0" applyFont="1" applyFill="1" applyBorder="1"/>
    <xf numFmtId="0" fontId="1" fillId="0" borderId="22" xfId="0" applyFont="1" applyFill="1" applyBorder="1" applyAlignment="1">
      <alignment horizontal="left"/>
    </xf>
    <xf numFmtId="0" fontId="1" fillId="0" borderId="23" xfId="0" applyFont="1" applyFill="1" applyBorder="1"/>
    <xf numFmtId="0" fontId="1" fillId="0" borderId="24" xfId="0" applyFont="1" applyFill="1" applyBorder="1"/>
    <xf numFmtId="0" fontId="1" fillId="0" borderId="25" xfId="0" applyFont="1" applyFill="1" applyBorder="1" applyAlignment="1">
      <alignment horizontal="center"/>
    </xf>
    <xf numFmtId="0" fontId="1" fillId="0" borderId="26" xfId="0" applyFont="1" applyFill="1" applyBorder="1" applyAlignment="1">
      <alignment horizontal="left"/>
    </xf>
    <xf numFmtId="0" fontId="1" fillId="0" borderId="27" xfId="0" applyFont="1" applyFill="1" applyBorder="1"/>
    <xf numFmtId="0" fontId="1" fillId="0" borderId="28" xfId="0" applyFont="1" applyFill="1" applyBorder="1"/>
    <xf numFmtId="0" fontId="1" fillId="0" borderId="4" xfId="0" applyFont="1" applyFill="1" applyBorder="1" applyAlignment="1">
      <alignment horizontal="center"/>
    </xf>
    <xf numFmtId="0" fontId="2" fillId="0" borderId="21" xfId="0" applyFont="1" applyFill="1" applyBorder="1"/>
    <xf numFmtId="0" fontId="1" fillId="3" borderId="1" xfId="0" applyFont="1" applyFill="1" applyBorder="1" applyAlignment="1">
      <alignment horizontal="center"/>
    </xf>
    <xf numFmtId="0" fontId="2" fillId="3" borderId="0" xfId="0" applyFont="1" applyFill="1"/>
    <xf numFmtId="0" fontId="1" fillId="3" borderId="0" xfId="0" applyFont="1" applyFill="1"/>
    <xf numFmtId="2" fontId="5" fillId="0" borderId="29" xfId="0" applyNumberFormat="1" applyFont="1" applyFill="1" applyBorder="1"/>
    <xf numFmtId="0" fontId="5" fillId="0" borderId="0" xfId="0" applyFont="1" applyFill="1"/>
    <xf numFmtId="2" fontId="5" fillId="0" borderId="2" xfId="0" applyNumberFormat="1" applyFont="1" applyFill="1" applyBorder="1"/>
    <xf numFmtId="0" fontId="2" fillId="0" borderId="5" xfId="0" applyFont="1" applyFill="1" applyBorder="1" applyAlignment="1">
      <alignment horizontal="center" vertical="top" wrapText="1"/>
    </xf>
    <xf numFmtId="2" fontId="5" fillId="0" borderId="2" xfId="0" applyNumberFormat="1" applyFont="1" applyFill="1" applyBorder="1" applyAlignment="1">
      <alignment horizontal="center"/>
    </xf>
    <xf numFmtId="0" fontId="1" fillId="0" borderId="8" xfId="2" applyFont="1" applyFill="1" applyBorder="1" applyAlignment="1">
      <alignment wrapText="1"/>
    </xf>
    <xf numFmtId="0" fontId="16" fillId="0" borderId="2" xfId="0" applyFont="1" applyFill="1" applyBorder="1" applyAlignment="1">
      <alignment horizontal="center"/>
    </xf>
    <xf numFmtId="0" fontId="16" fillId="0" borderId="2" xfId="0" applyFont="1" applyBorder="1"/>
    <xf numFmtId="0" fontId="16" fillId="0" borderId="0" xfId="0" applyFont="1"/>
    <xf numFmtId="0" fontId="1" fillId="0" borderId="12" xfId="0" applyFont="1" applyBorder="1" applyAlignment="1">
      <alignment horizontal="center"/>
    </xf>
    <xf numFmtId="0" fontId="4" fillId="0" borderId="0" xfId="0" applyFont="1" applyFill="1" applyProtection="1"/>
    <xf numFmtId="0" fontId="1" fillId="0" borderId="0" xfId="2" applyFont="1" applyFill="1" applyAlignment="1">
      <alignment wrapText="1"/>
    </xf>
    <xf numFmtId="0" fontId="2" fillId="0" borderId="0" xfId="2" applyFont="1" applyFill="1"/>
    <xf numFmtId="0" fontId="7" fillId="0" borderId="30" xfId="2" applyFill="1" applyBorder="1" applyAlignment="1">
      <alignment wrapText="1"/>
    </xf>
    <xf numFmtId="0" fontId="9" fillId="0" borderId="9" xfId="2" applyFont="1" applyFill="1" applyBorder="1" applyAlignment="1">
      <alignment wrapText="1"/>
    </xf>
    <xf numFmtId="0" fontId="10" fillId="0" borderId="9" xfId="2" applyFont="1" applyFill="1" applyBorder="1" applyAlignment="1">
      <alignment wrapText="1"/>
    </xf>
    <xf numFmtId="0" fontId="7" fillId="0" borderId="9" xfId="2" applyFill="1" applyBorder="1" applyAlignment="1">
      <alignment wrapText="1"/>
    </xf>
    <xf numFmtId="0" fontId="1" fillId="0" borderId="9" xfId="2" applyFont="1" applyFill="1" applyBorder="1" applyAlignment="1">
      <alignment wrapText="1"/>
    </xf>
    <xf numFmtId="0" fontId="2" fillId="0" borderId="9" xfId="2" applyFont="1" applyFill="1" applyBorder="1" applyAlignment="1">
      <alignment horizontal="right" wrapText="1"/>
    </xf>
    <xf numFmtId="0" fontId="7" fillId="0" borderId="11" xfId="2" applyFill="1" applyBorder="1" applyAlignment="1">
      <alignment wrapText="1"/>
    </xf>
    <xf numFmtId="0" fontId="1" fillId="0" borderId="9" xfId="2" applyFont="1" applyFill="1" applyBorder="1" applyAlignment="1">
      <alignment horizontal="center" wrapText="1"/>
    </xf>
    <xf numFmtId="4" fontId="1" fillId="0" borderId="2" xfId="2" applyNumberFormat="1" applyFont="1" applyFill="1" applyBorder="1" applyAlignment="1">
      <alignment wrapText="1"/>
    </xf>
    <xf numFmtId="0" fontId="3" fillId="0" borderId="7" xfId="0" applyFont="1" applyFill="1" applyBorder="1" applyAlignment="1">
      <alignment horizontal="center" vertical="top" wrapText="1"/>
    </xf>
    <xf numFmtId="0" fontId="3" fillId="0" borderId="31" xfId="0" applyFont="1" applyFill="1" applyBorder="1" applyAlignment="1">
      <alignment vertical="top"/>
    </xf>
    <xf numFmtId="0" fontId="3" fillId="0" borderId="0" xfId="0" applyFont="1" applyFill="1" applyBorder="1" applyAlignment="1">
      <alignment vertical="top"/>
    </xf>
    <xf numFmtId="0" fontId="2" fillId="0" borderId="32" xfId="0" applyFont="1" applyFill="1" applyBorder="1" applyAlignment="1">
      <alignment vertical="top"/>
    </xf>
    <xf numFmtId="0" fontId="2" fillId="0" borderId="7" xfId="0" applyFont="1" applyFill="1" applyBorder="1" applyAlignment="1">
      <alignment horizontal="center" vertical="top" wrapText="1"/>
    </xf>
    <xf numFmtId="0" fontId="2" fillId="0" borderId="33" xfId="0" applyFont="1" applyFill="1" applyBorder="1" applyAlignment="1">
      <alignment horizontal="center" vertical="top" wrapText="1"/>
    </xf>
    <xf numFmtId="0" fontId="9" fillId="0" borderId="34" xfId="2" applyFont="1" applyFill="1" applyBorder="1" applyAlignment="1">
      <alignment wrapText="1"/>
    </xf>
    <xf numFmtId="0" fontId="7" fillId="0" borderId="35" xfId="2" applyFill="1" applyBorder="1" applyAlignment="1">
      <alignment horizontal="center" wrapText="1"/>
    </xf>
    <xf numFmtId="0" fontId="7" fillId="0" borderId="1" xfId="2" applyFill="1" applyBorder="1"/>
    <xf numFmtId="0" fontId="7" fillId="0" borderId="1" xfId="2" applyFill="1" applyBorder="1" applyAlignment="1">
      <alignment wrapText="1"/>
    </xf>
    <xf numFmtId="0" fontId="2" fillId="0" borderId="2" xfId="2" applyFont="1" applyFill="1" applyBorder="1" applyAlignment="1">
      <alignment wrapText="1"/>
    </xf>
    <xf numFmtId="0" fontId="1" fillId="10" borderId="2" xfId="0" applyFont="1" applyFill="1" applyBorder="1" applyProtection="1">
      <protection locked="0"/>
    </xf>
    <xf numFmtId="4" fontId="1" fillId="3" borderId="2" xfId="0" applyNumberFormat="1" applyFont="1" applyFill="1" applyBorder="1" applyProtection="1">
      <protection locked="0"/>
    </xf>
    <xf numFmtId="4" fontId="1" fillId="4" borderId="2" xfId="0" applyNumberFormat="1" applyFont="1" applyFill="1" applyBorder="1" applyProtection="1">
      <protection locked="0"/>
    </xf>
    <xf numFmtId="4" fontId="1" fillId="5" borderId="2" xfId="0" applyNumberFormat="1" applyFont="1" applyFill="1" applyBorder="1" applyProtection="1">
      <protection locked="0"/>
    </xf>
    <xf numFmtId="4" fontId="1" fillId="6" borderId="2" xfId="0" applyNumberFormat="1" applyFont="1" applyFill="1" applyBorder="1" applyProtection="1">
      <protection locked="0"/>
    </xf>
    <xf numFmtId="0" fontId="2" fillId="0" borderId="7" xfId="0" applyFont="1" applyBorder="1" applyAlignment="1">
      <alignment horizontal="center" vertical="top" wrapText="1"/>
    </xf>
    <xf numFmtId="0" fontId="1" fillId="0" borderId="36" xfId="0" applyFont="1" applyBorder="1"/>
    <xf numFmtId="0" fontId="1" fillId="0" borderId="29" xfId="0" applyFont="1" applyBorder="1"/>
    <xf numFmtId="0" fontId="2" fillId="0" borderId="0" xfId="0" applyFont="1" applyFill="1" applyAlignment="1"/>
    <xf numFmtId="0" fontId="1" fillId="0" borderId="0" xfId="0" applyFont="1" applyFill="1" applyAlignment="1">
      <alignment wrapText="1"/>
    </xf>
    <xf numFmtId="0" fontId="5" fillId="0" borderId="0" xfId="0" applyFont="1" applyBorder="1" applyAlignment="1" applyProtection="1">
      <protection locked="0"/>
    </xf>
    <xf numFmtId="0" fontId="1" fillId="0" borderId="19" xfId="0" applyFont="1" applyBorder="1"/>
    <xf numFmtId="0" fontId="1" fillId="0" borderId="12" xfId="0" applyFont="1" applyBorder="1"/>
    <xf numFmtId="0" fontId="5" fillId="0" borderId="0" xfId="0" applyFont="1" applyBorder="1" applyAlignment="1" applyProtection="1">
      <alignment horizontal="center"/>
      <protection locked="0"/>
    </xf>
    <xf numFmtId="0" fontId="8" fillId="0" borderId="0" xfId="0" applyFont="1" applyBorder="1"/>
    <xf numFmtId="0" fontId="17" fillId="0" borderId="0" xfId="0" applyFont="1"/>
    <xf numFmtId="0" fontId="1" fillId="10" borderId="2" xfId="0" applyFont="1" applyFill="1" applyBorder="1" applyAlignment="1" applyProtection="1">
      <alignment horizontal="center"/>
      <protection locked="0"/>
    </xf>
    <xf numFmtId="14" fontId="17" fillId="0" borderId="0" xfId="0" applyNumberFormat="1" applyFont="1"/>
    <xf numFmtId="14" fontId="1" fillId="0" borderId="0" xfId="0" applyNumberFormat="1" applyFont="1"/>
    <xf numFmtId="0" fontId="2" fillId="0" borderId="0" xfId="0" applyFont="1" applyFill="1" applyAlignment="1">
      <alignment horizontal="center"/>
    </xf>
    <xf numFmtId="0" fontId="5" fillId="0" borderId="19" xfId="0" applyFont="1" applyBorder="1" applyAlignment="1" applyProtection="1">
      <alignment horizontal="center"/>
      <protection locked="0"/>
    </xf>
    <xf numFmtId="0" fontId="5" fillId="0" borderId="12" xfId="0" applyFont="1" applyBorder="1" applyAlignment="1" applyProtection="1">
      <alignment horizontal="center"/>
      <protection locked="0"/>
    </xf>
  </cellXfs>
  <cellStyles count="3">
    <cellStyle name="Link" xfId="1" builtinId="8"/>
    <cellStyle name="Normal_Calcul des UGB" xfId="2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13" Type="http://schemas.openxmlformats.org/officeDocument/2006/relationships/customXml" Target="../customXml/item5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://www.admin.ch/ch/d/rs/910_91/app1.html" TargetMode="External"/><Relationship Id="rId1" Type="http://schemas.openxmlformats.org/officeDocument/2006/relationships/hyperlink" Target="http://www.admin.ch/ch/f/rs/910_91/app1.html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A35"/>
  <sheetViews>
    <sheetView tabSelected="1" workbookViewId="0"/>
  </sheetViews>
  <sheetFormatPr baseColWidth="10" defaultRowHeight="12.75" x14ac:dyDescent="0.2"/>
  <cols>
    <col min="1" max="1" width="22.28515625" style="1" bestFit="1" customWidth="1"/>
    <col min="2" max="16384" width="11.42578125" style="1"/>
  </cols>
  <sheetData>
    <row r="1" spans="1:1" ht="14.25" x14ac:dyDescent="0.2">
      <c r="A1" s="137" t="s">
        <v>371</v>
      </c>
    </row>
    <row r="2" spans="1:1" ht="14.25" x14ac:dyDescent="0.2">
      <c r="A2" s="137" t="s">
        <v>370</v>
      </c>
    </row>
    <row r="3" spans="1:1" x14ac:dyDescent="0.2">
      <c r="A3" s="140" t="s">
        <v>385</v>
      </c>
    </row>
    <row r="4" spans="1:1" ht="14.25" x14ac:dyDescent="0.2">
      <c r="A4" s="139"/>
    </row>
    <row r="5" spans="1:1" x14ac:dyDescent="0.2">
      <c r="A5" s="1" t="s">
        <v>372</v>
      </c>
    </row>
    <row r="6" spans="1:1" x14ac:dyDescent="0.2">
      <c r="A6" s="1" t="s">
        <v>374</v>
      </c>
    </row>
    <row r="7" spans="1:1" x14ac:dyDescent="0.2">
      <c r="A7" s="1" t="s">
        <v>373</v>
      </c>
    </row>
    <row r="9" spans="1:1" x14ac:dyDescent="0.2">
      <c r="A9" s="1" t="s">
        <v>380</v>
      </c>
    </row>
    <row r="10" spans="1:1" x14ac:dyDescent="0.2">
      <c r="A10" s="1" t="s">
        <v>375</v>
      </c>
    </row>
    <row r="11" spans="1:1" x14ac:dyDescent="0.2">
      <c r="A11" s="1" t="s">
        <v>376</v>
      </c>
    </row>
    <row r="15" spans="1:1" ht="14.25" x14ac:dyDescent="0.2">
      <c r="A15" s="137" t="s">
        <v>371</v>
      </c>
    </row>
    <row r="16" spans="1:1" ht="14.25" x14ac:dyDescent="0.2">
      <c r="A16" s="137" t="s">
        <v>382</v>
      </c>
    </row>
    <row r="18" spans="1:1" x14ac:dyDescent="0.2">
      <c r="A18" s="1" t="s">
        <v>377</v>
      </c>
    </row>
    <row r="19" spans="1:1" x14ac:dyDescent="0.2">
      <c r="A19" s="1" t="s">
        <v>378</v>
      </c>
    </row>
    <row r="20" spans="1:1" x14ac:dyDescent="0.2">
      <c r="A20" s="1" t="s">
        <v>379</v>
      </c>
    </row>
    <row r="22" spans="1:1" x14ac:dyDescent="0.2">
      <c r="A22" s="1" t="s">
        <v>383</v>
      </c>
    </row>
    <row r="23" spans="1:1" x14ac:dyDescent="0.2">
      <c r="A23" s="1" t="s">
        <v>384</v>
      </c>
    </row>
    <row r="24" spans="1:1" x14ac:dyDescent="0.2">
      <c r="A24" s="1" t="s">
        <v>381</v>
      </c>
    </row>
    <row r="28" spans="1:1" x14ac:dyDescent="0.2">
      <c r="A28" s="1" t="s">
        <v>386</v>
      </c>
    </row>
    <row r="29" spans="1:1" x14ac:dyDescent="0.2">
      <c r="A29" s="1" t="s">
        <v>387</v>
      </c>
    </row>
    <row r="30" spans="1:1" x14ac:dyDescent="0.2">
      <c r="A30" s="1" t="s">
        <v>388</v>
      </c>
    </row>
    <row r="31" spans="1:1" x14ac:dyDescent="0.2">
      <c r="A31" s="1" t="s">
        <v>389</v>
      </c>
    </row>
    <row r="33" spans="1:1" x14ac:dyDescent="0.2">
      <c r="A33" s="1" t="s">
        <v>390</v>
      </c>
    </row>
    <row r="34" spans="1:1" x14ac:dyDescent="0.2">
      <c r="A34" s="1" t="s">
        <v>391</v>
      </c>
    </row>
    <row r="35" spans="1:1" x14ac:dyDescent="0.2">
      <c r="A35" s="1" t="s">
        <v>392</v>
      </c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/>
  <dimension ref="A1:F49"/>
  <sheetViews>
    <sheetView zoomScaleNormal="100" workbookViewId="0"/>
  </sheetViews>
  <sheetFormatPr baseColWidth="10" defaultRowHeight="12.75" outlineLevelCol="1" x14ac:dyDescent="0.2"/>
  <cols>
    <col min="1" max="1" width="33.85546875" style="47" customWidth="1" outlineLevel="1"/>
    <col min="2" max="2" width="2.28515625" style="47" customWidth="1"/>
    <col min="3" max="3" width="28.7109375" style="47" customWidth="1" outlineLevel="1"/>
    <col min="4" max="4" width="3" style="47" customWidth="1"/>
    <col min="5" max="5" width="22.7109375" style="47" customWidth="1"/>
    <col min="6" max="16384" width="11.42578125" style="47"/>
  </cols>
  <sheetData>
    <row r="1" spans="1:6" ht="18" x14ac:dyDescent="0.25">
      <c r="A1" s="99" t="s">
        <v>223</v>
      </c>
      <c r="B1" s="99"/>
      <c r="C1" s="99" t="s">
        <v>190</v>
      </c>
      <c r="D1" s="99"/>
    </row>
    <row r="3" spans="1:6" x14ac:dyDescent="0.2">
      <c r="A3" s="5" t="s">
        <v>191</v>
      </c>
      <c r="B3" s="5"/>
      <c r="C3" s="5" t="s">
        <v>66</v>
      </c>
      <c r="D3" s="5"/>
      <c r="E3" s="122">
        <v>12345678</v>
      </c>
      <c r="F3" s="5"/>
    </row>
    <row r="4" spans="1:6" ht="15" x14ac:dyDescent="0.2">
      <c r="A4" s="5" t="s">
        <v>192</v>
      </c>
      <c r="B4" s="5"/>
      <c r="C4" s="5" t="s">
        <v>78</v>
      </c>
      <c r="D4" s="5"/>
      <c r="E4" s="138">
        <v>2018</v>
      </c>
      <c r="F4" s="61"/>
    </row>
    <row r="5" spans="1:6" ht="15" x14ac:dyDescent="0.2">
      <c r="A5" s="5" t="s">
        <v>224</v>
      </c>
      <c r="B5" s="5"/>
      <c r="C5" s="5" t="s">
        <v>189</v>
      </c>
      <c r="D5" s="5"/>
      <c r="E5" s="138">
        <v>1</v>
      </c>
      <c r="F5" s="61"/>
    </row>
    <row r="6" spans="1:6" ht="15" x14ac:dyDescent="0.2">
      <c r="A6" s="136" t="s">
        <v>345</v>
      </c>
      <c r="B6" s="5"/>
      <c r="C6" s="136" t="s">
        <v>348</v>
      </c>
      <c r="D6" s="5"/>
      <c r="E6" s="5"/>
      <c r="F6" s="61"/>
    </row>
    <row r="7" spans="1:6" ht="15" x14ac:dyDescent="0.2">
      <c r="A7" s="136" t="s">
        <v>346</v>
      </c>
      <c r="B7" s="5"/>
      <c r="C7" s="136" t="s">
        <v>349</v>
      </c>
      <c r="D7" s="5"/>
      <c r="E7" s="5"/>
      <c r="F7" s="61"/>
    </row>
    <row r="8" spans="1:6" x14ac:dyDescent="0.2">
      <c r="A8" s="136" t="s">
        <v>347</v>
      </c>
      <c r="B8" s="5"/>
      <c r="C8" s="136" t="s">
        <v>350</v>
      </c>
      <c r="D8" s="5"/>
      <c r="E8" s="5"/>
      <c r="F8" s="5"/>
    </row>
    <row r="9" spans="1:6" x14ac:dyDescent="0.2">
      <c r="A9" s="5"/>
      <c r="B9" s="5"/>
      <c r="C9" s="5"/>
      <c r="D9" s="5"/>
      <c r="E9" s="5"/>
      <c r="F9" s="5"/>
    </row>
    <row r="10" spans="1:6" x14ac:dyDescent="0.2">
      <c r="A10" s="48" t="s">
        <v>219</v>
      </c>
      <c r="B10" s="48"/>
      <c r="C10" s="48" t="s">
        <v>218</v>
      </c>
      <c r="D10" s="48"/>
      <c r="E10" s="48"/>
    </row>
    <row r="11" spans="1:6" x14ac:dyDescent="0.2">
      <c r="A11" s="48" t="s">
        <v>220</v>
      </c>
      <c r="B11" s="48"/>
      <c r="C11" s="48" t="s">
        <v>136</v>
      </c>
      <c r="D11" s="48"/>
    </row>
    <row r="12" spans="1:6" x14ac:dyDescent="0.2">
      <c r="A12" s="47" t="s">
        <v>193</v>
      </c>
      <c r="C12" s="47" t="s">
        <v>137</v>
      </c>
      <c r="E12" s="123"/>
    </row>
    <row r="13" spans="1:6" x14ac:dyDescent="0.2">
      <c r="A13" s="47" t="s">
        <v>194</v>
      </c>
      <c r="C13" s="47" t="s">
        <v>159</v>
      </c>
      <c r="E13" s="123"/>
    </row>
    <row r="14" spans="1:6" x14ac:dyDescent="0.2">
      <c r="A14" s="47" t="s">
        <v>195</v>
      </c>
      <c r="C14" s="47" t="s">
        <v>138</v>
      </c>
      <c r="E14" s="123"/>
    </row>
    <row r="15" spans="1:6" x14ac:dyDescent="0.2">
      <c r="A15" s="47" t="s">
        <v>196</v>
      </c>
      <c r="C15" s="47" t="s">
        <v>140</v>
      </c>
      <c r="E15" s="123"/>
    </row>
    <row r="16" spans="1:6" x14ac:dyDescent="0.2">
      <c r="A16" s="47" t="s">
        <v>139</v>
      </c>
      <c r="C16" s="47" t="s">
        <v>139</v>
      </c>
      <c r="E16" s="123"/>
    </row>
    <row r="17" spans="1:5" x14ac:dyDescent="0.2">
      <c r="A17" s="47" t="s">
        <v>197</v>
      </c>
      <c r="C17" s="47" t="s">
        <v>163</v>
      </c>
      <c r="E17" s="123"/>
    </row>
    <row r="18" spans="1:5" x14ac:dyDescent="0.2">
      <c r="A18" s="48" t="s">
        <v>221</v>
      </c>
      <c r="B18" s="48"/>
      <c r="C18" s="48" t="s">
        <v>141</v>
      </c>
      <c r="D18" s="48"/>
      <c r="E18" s="49"/>
    </row>
    <row r="19" spans="1:5" x14ac:dyDescent="0.2">
      <c r="A19" s="47" t="s">
        <v>198</v>
      </c>
      <c r="C19" s="47" t="s">
        <v>145</v>
      </c>
      <c r="E19" s="124"/>
    </row>
    <row r="20" spans="1:5" x14ac:dyDescent="0.2">
      <c r="A20" s="47" t="s">
        <v>199</v>
      </c>
      <c r="C20" s="47" t="s">
        <v>146</v>
      </c>
      <c r="E20" s="124"/>
    </row>
    <row r="21" spans="1:5" x14ac:dyDescent="0.2">
      <c r="A21" s="47" t="s">
        <v>200</v>
      </c>
      <c r="C21" s="47" t="s">
        <v>143</v>
      </c>
      <c r="E21" s="124"/>
    </row>
    <row r="22" spans="1:5" x14ac:dyDescent="0.2">
      <c r="A22" s="47" t="s">
        <v>201</v>
      </c>
      <c r="C22" s="47" t="s">
        <v>142</v>
      </c>
      <c r="E22" s="124"/>
    </row>
    <row r="23" spans="1:5" x14ac:dyDescent="0.2">
      <c r="A23" s="47" t="s">
        <v>202</v>
      </c>
      <c r="C23" s="47" t="s">
        <v>147</v>
      </c>
      <c r="E23" s="124"/>
    </row>
    <row r="24" spans="1:5" x14ac:dyDescent="0.2">
      <c r="A24" s="47" t="s">
        <v>203</v>
      </c>
      <c r="C24" s="47" t="s">
        <v>157</v>
      </c>
      <c r="E24" s="124"/>
    </row>
    <row r="25" spans="1:5" x14ac:dyDescent="0.2">
      <c r="A25" s="47" t="s">
        <v>158</v>
      </c>
      <c r="C25" s="47" t="s">
        <v>158</v>
      </c>
      <c r="E25" s="124"/>
    </row>
    <row r="26" spans="1:5" x14ac:dyDescent="0.2">
      <c r="A26" s="47" t="s">
        <v>204</v>
      </c>
      <c r="C26" s="47" t="s">
        <v>162</v>
      </c>
      <c r="E26" s="124"/>
    </row>
    <row r="27" spans="1:5" x14ac:dyDescent="0.2">
      <c r="A27" s="47" t="s">
        <v>205</v>
      </c>
      <c r="C27" s="47" t="s">
        <v>144</v>
      </c>
      <c r="E27" s="124"/>
    </row>
    <row r="28" spans="1:5" x14ac:dyDescent="0.2">
      <c r="A28" s="47" t="s">
        <v>206</v>
      </c>
      <c r="C28" s="47" t="s">
        <v>161</v>
      </c>
      <c r="E28" s="124"/>
    </row>
    <row r="29" spans="1:5" x14ac:dyDescent="0.2">
      <c r="A29" s="47" t="s">
        <v>207</v>
      </c>
      <c r="C29" s="47" t="s">
        <v>164</v>
      </c>
      <c r="E29" s="124"/>
    </row>
    <row r="30" spans="1:5" x14ac:dyDescent="0.2">
      <c r="E30" s="49"/>
    </row>
    <row r="31" spans="1:5" x14ac:dyDescent="0.2">
      <c r="A31" s="50" t="s">
        <v>208</v>
      </c>
      <c r="B31" s="50"/>
      <c r="C31" s="50" t="s">
        <v>151</v>
      </c>
      <c r="D31" s="50"/>
      <c r="E31" s="51">
        <f>SUM(E12:E29)</f>
        <v>0</v>
      </c>
    </row>
    <row r="32" spans="1:5" x14ac:dyDescent="0.2">
      <c r="A32" s="50"/>
      <c r="B32" s="50"/>
      <c r="C32" s="50"/>
      <c r="D32" s="50"/>
      <c r="E32" s="51"/>
    </row>
    <row r="33" spans="1:5" x14ac:dyDescent="0.2">
      <c r="A33" s="48" t="s">
        <v>222</v>
      </c>
      <c r="B33" s="48"/>
      <c r="C33" s="48" t="s">
        <v>148</v>
      </c>
      <c r="D33" s="48"/>
      <c r="E33" s="49"/>
    </row>
    <row r="34" spans="1:5" x14ac:dyDescent="0.2">
      <c r="A34" s="47" t="s">
        <v>209</v>
      </c>
      <c r="C34" s="47" t="s">
        <v>149</v>
      </c>
      <c r="E34" s="125"/>
    </row>
    <row r="35" spans="1:5" x14ac:dyDescent="0.2">
      <c r="E35" s="49"/>
    </row>
    <row r="36" spans="1:5" x14ac:dyDescent="0.2">
      <c r="A36" s="50" t="s">
        <v>210</v>
      </c>
      <c r="B36" s="50"/>
      <c r="C36" s="50" t="s">
        <v>152</v>
      </c>
      <c r="D36" s="50"/>
      <c r="E36" s="51">
        <f>E31+E34</f>
        <v>0</v>
      </c>
    </row>
    <row r="37" spans="1:5" x14ac:dyDescent="0.2">
      <c r="E37" s="49"/>
    </row>
    <row r="38" spans="1:5" x14ac:dyDescent="0.2">
      <c r="A38" s="47" t="s">
        <v>323</v>
      </c>
      <c r="C38" s="47" t="s">
        <v>150</v>
      </c>
      <c r="E38" s="125"/>
    </row>
    <row r="39" spans="1:5" x14ac:dyDescent="0.2">
      <c r="E39" s="49"/>
    </row>
    <row r="40" spans="1:5" x14ac:dyDescent="0.2">
      <c r="A40" s="48" t="s">
        <v>216</v>
      </c>
      <c r="B40" s="48"/>
      <c r="C40" s="48" t="s">
        <v>13</v>
      </c>
      <c r="D40" s="48"/>
      <c r="E40" s="49"/>
    </row>
    <row r="41" spans="1:5" x14ac:dyDescent="0.2">
      <c r="A41" s="47" t="s">
        <v>211</v>
      </c>
      <c r="C41" s="47" t="s">
        <v>154</v>
      </c>
      <c r="E41" s="126"/>
    </row>
    <row r="42" spans="1:5" x14ac:dyDescent="0.2">
      <c r="A42" s="47" t="s">
        <v>212</v>
      </c>
      <c r="C42" s="47" t="s">
        <v>155</v>
      </c>
      <c r="E42" s="126"/>
    </row>
    <row r="43" spans="1:5" x14ac:dyDescent="0.2">
      <c r="A43" s="47" t="s">
        <v>213</v>
      </c>
      <c r="C43" s="47" t="s">
        <v>165</v>
      </c>
      <c r="E43" s="126"/>
    </row>
    <row r="44" spans="1:5" x14ac:dyDescent="0.2">
      <c r="A44" s="47" t="s">
        <v>214</v>
      </c>
      <c r="C44" s="47" t="s">
        <v>160</v>
      </c>
      <c r="E44" s="126"/>
    </row>
    <row r="45" spans="1:5" x14ac:dyDescent="0.2">
      <c r="A45" s="47" t="s">
        <v>215</v>
      </c>
      <c r="C45" s="47" t="s">
        <v>156</v>
      </c>
      <c r="E45" s="126"/>
    </row>
    <row r="46" spans="1:5" x14ac:dyDescent="0.2">
      <c r="E46" s="49"/>
    </row>
    <row r="47" spans="1:5" x14ac:dyDescent="0.2">
      <c r="A47" s="50" t="s">
        <v>216</v>
      </c>
      <c r="B47" s="50"/>
      <c r="C47" s="50" t="s">
        <v>13</v>
      </c>
      <c r="D47" s="50"/>
      <c r="E47" s="51">
        <f>SUM(E41:E46)</f>
        <v>0</v>
      </c>
    </row>
    <row r="48" spans="1:5" x14ac:dyDescent="0.2">
      <c r="E48" s="49"/>
    </row>
    <row r="49" spans="1:5" x14ac:dyDescent="0.2">
      <c r="A49" s="50" t="s">
        <v>217</v>
      </c>
      <c r="B49" s="50"/>
      <c r="C49" s="50" t="s">
        <v>153</v>
      </c>
      <c r="D49" s="50"/>
      <c r="E49" s="51">
        <f>E36+E38+E47</f>
        <v>0</v>
      </c>
    </row>
  </sheetData>
  <sheetProtection sheet="1" objects="1" scenarios="1"/>
  <phoneticPr fontId="11" type="noConversion"/>
  <dataValidations count="1">
    <dataValidation type="list" allowBlank="1" showInputMessage="1" showErrorMessage="1" sqref="E5">
      <formula1>"1, 2,3"</formula1>
    </dataValidation>
  </dataValidations>
  <pageMargins left="0.78740157499999996" right="0.78740157499999996" top="0.984251969" bottom="0.984251969" header="0.4921259845" footer="0.4921259845"/>
  <pageSetup paperSize="9" orientation="portrait" r:id="rId1"/>
  <headerFooter alignWithMargins="0">
    <oddHeader>&amp;L&amp;11Bodennutzung/Utilisation du sol</oddHeader>
    <oddFooter>&amp;L&amp;Z&amp;F&amp;R&amp;P/&amp;N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3">
    <pageSetUpPr fitToPage="1"/>
  </sheetPr>
  <dimension ref="A1:G80"/>
  <sheetViews>
    <sheetView zoomScaleNormal="100" workbookViewId="0"/>
  </sheetViews>
  <sheetFormatPr baseColWidth="10" defaultRowHeight="12.75" outlineLevelRow="1" outlineLevelCol="1" x14ac:dyDescent="0.2"/>
  <cols>
    <col min="1" max="1" width="65.7109375" style="33" customWidth="1" outlineLevel="1"/>
    <col min="2" max="2" width="2" style="33" customWidth="1"/>
    <col min="3" max="3" width="60.28515625" style="33" customWidth="1" outlineLevel="1"/>
    <col min="4" max="4" width="2.5703125" style="33" customWidth="1"/>
    <col min="5" max="5" width="11.42578125" style="34"/>
    <col min="6" max="6" width="11.7109375" style="33" customWidth="1"/>
    <col min="7" max="7" width="7.5703125" style="55" customWidth="1"/>
    <col min="8" max="16384" width="11.42578125" style="33"/>
  </cols>
  <sheetData>
    <row r="1" spans="1:7" ht="18" x14ac:dyDescent="0.25">
      <c r="A1" s="99" t="s">
        <v>286</v>
      </c>
      <c r="B1" s="99"/>
      <c r="C1" s="99" t="s">
        <v>287</v>
      </c>
      <c r="D1" s="99"/>
    </row>
    <row r="2" spans="1:7" ht="38.25" x14ac:dyDescent="0.2">
      <c r="A2" s="100" t="s">
        <v>295</v>
      </c>
      <c r="B2" s="100"/>
      <c r="C2" s="100" t="s">
        <v>296</v>
      </c>
      <c r="D2" s="100"/>
    </row>
    <row r="3" spans="1:7" x14ac:dyDescent="0.2">
      <c r="A3" s="101" t="s">
        <v>288</v>
      </c>
      <c r="B3" s="101"/>
      <c r="C3" s="52" t="s">
        <v>79</v>
      </c>
      <c r="D3" s="52"/>
    </row>
    <row r="4" spans="1:7" x14ac:dyDescent="0.2">
      <c r="A4" s="35" t="s">
        <v>80</v>
      </c>
      <c r="B4" s="35"/>
      <c r="C4" s="35" t="s">
        <v>80</v>
      </c>
      <c r="D4" s="35"/>
    </row>
    <row r="5" spans="1:7" x14ac:dyDescent="0.2">
      <c r="A5" s="36" t="s">
        <v>289</v>
      </c>
      <c r="B5" s="36"/>
      <c r="C5" s="36" t="s">
        <v>81</v>
      </c>
      <c r="D5" s="36"/>
      <c r="E5" s="36"/>
    </row>
    <row r="6" spans="1:7" ht="25.5" outlineLevel="1" x14ac:dyDescent="0.2">
      <c r="A6" s="24"/>
      <c r="B6" s="24"/>
      <c r="C6" s="39"/>
      <c r="D6" s="39"/>
      <c r="E6" s="118" t="s">
        <v>82</v>
      </c>
      <c r="F6" s="121" t="s">
        <v>83</v>
      </c>
      <c r="G6" s="56" t="s">
        <v>43</v>
      </c>
    </row>
    <row r="7" spans="1:7" x14ac:dyDescent="0.2">
      <c r="A7" s="119"/>
      <c r="B7" s="120"/>
      <c r="C7" s="120"/>
      <c r="D7" s="102"/>
      <c r="E7" s="38"/>
      <c r="F7" s="39"/>
      <c r="G7" s="56"/>
    </row>
    <row r="8" spans="1:7" ht="25.5" outlineLevel="1" x14ac:dyDescent="0.2">
      <c r="A8" s="24"/>
      <c r="B8" s="39"/>
      <c r="C8" s="39"/>
      <c r="D8" s="102"/>
      <c r="E8" s="109" t="s">
        <v>292</v>
      </c>
      <c r="F8" s="121" t="s">
        <v>293</v>
      </c>
      <c r="G8" s="110" t="s">
        <v>294</v>
      </c>
    </row>
    <row r="9" spans="1:7" x14ac:dyDescent="0.2">
      <c r="A9" s="117" t="s">
        <v>225</v>
      </c>
      <c r="B9" s="117"/>
      <c r="C9" s="117" t="s">
        <v>19</v>
      </c>
      <c r="D9" s="103"/>
      <c r="E9" s="38"/>
      <c r="F9" s="24"/>
      <c r="G9" s="57"/>
    </row>
    <row r="10" spans="1:7" x14ac:dyDescent="0.2">
      <c r="A10" s="41" t="s">
        <v>226</v>
      </c>
      <c r="B10" s="41"/>
      <c r="C10" s="41" t="s">
        <v>84</v>
      </c>
      <c r="D10" s="104"/>
      <c r="E10" s="38"/>
      <c r="F10" s="24"/>
      <c r="G10" s="57"/>
    </row>
    <row r="11" spans="1:7" x14ac:dyDescent="0.2">
      <c r="A11" s="37" t="s">
        <v>227</v>
      </c>
      <c r="B11" s="37"/>
      <c r="C11" s="37" t="s">
        <v>85</v>
      </c>
      <c r="D11" s="105"/>
      <c r="E11" s="42">
        <v>1</v>
      </c>
      <c r="F11" s="53"/>
      <c r="G11" s="58">
        <f>E11*F11</f>
        <v>0</v>
      </c>
    </row>
    <row r="12" spans="1:7" x14ac:dyDescent="0.2">
      <c r="A12" s="37" t="s">
        <v>228</v>
      </c>
      <c r="B12" s="37"/>
      <c r="C12" s="37" t="s">
        <v>86</v>
      </c>
      <c r="D12" s="105"/>
      <c r="E12" s="42">
        <v>0.6</v>
      </c>
      <c r="F12" s="53"/>
      <c r="G12" s="57">
        <f>E12*F12</f>
        <v>0</v>
      </c>
    </row>
    <row r="13" spans="1:7" x14ac:dyDescent="0.2">
      <c r="A13" s="37" t="s">
        <v>229</v>
      </c>
      <c r="B13" s="37"/>
      <c r="C13" s="37" t="s">
        <v>87</v>
      </c>
      <c r="D13" s="105"/>
      <c r="E13" s="42">
        <v>0.4</v>
      </c>
      <c r="F13" s="53"/>
      <c r="G13" s="57">
        <f>E13*F13</f>
        <v>0</v>
      </c>
    </row>
    <row r="14" spans="1:7" x14ac:dyDescent="0.2">
      <c r="A14" s="94" t="s">
        <v>230</v>
      </c>
      <c r="B14" s="94"/>
      <c r="C14" s="94" t="s">
        <v>169</v>
      </c>
      <c r="D14" s="106"/>
      <c r="E14" s="42">
        <v>0.33</v>
      </c>
      <c r="F14" s="53"/>
      <c r="G14" s="57">
        <f>E14*F14</f>
        <v>0</v>
      </c>
    </row>
    <row r="15" spans="1:7" x14ac:dyDescent="0.2">
      <c r="A15" s="94" t="s">
        <v>231</v>
      </c>
      <c r="B15" s="94"/>
      <c r="C15" s="94" t="s">
        <v>170</v>
      </c>
      <c r="D15" s="106"/>
      <c r="E15" s="42">
        <v>0.13</v>
      </c>
      <c r="F15" s="53"/>
      <c r="G15" s="57">
        <f>E15*F15</f>
        <v>0</v>
      </c>
    </row>
    <row r="16" spans="1:7" x14ac:dyDescent="0.2">
      <c r="A16" s="41" t="s">
        <v>232</v>
      </c>
      <c r="B16" s="41"/>
      <c r="C16" s="41" t="s">
        <v>88</v>
      </c>
      <c r="D16" s="104"/>
      <c r="E16" s="42"/>
      <c r="F16" s="54"/>
      <c r="G16" s="57"/>
    </row>
    <row r="17" spans="1:7" x14ac:dyDescent="0.2">
      <c r="A17" s="37" t="s">
        <v>233</v>
      </c>
      <c r="B17" s="37"/>
      <c r="C17" s="37" t="s">
        <v>89</v>
      </c>
      <c r="D17" s="105"/>
      <c r="E17" s="42">
        <v>1</v>
      </c>
      <c r="F17" s="53"/>
      <c r="G17" s="58">
        <f>E17*F17</f>
        <v>0</v>
      </c>
    </row>
    <row r="18" spans="1:7" x14ac:dyDescent="0.2">
      <c r="A18" s="41" t="s">
        <v>234</v>
      </c>
      <c r="B18" s="41"/>
      <c r="C18" s="41" t="s">
        <v>90</v>
      </c>
      <c r="D18" s="104"/>
      <c r="E18" s="42"/>
      <c r="F18" s="54"/>
      <c r="G18" s="57"/>
    </row>
    <row r="19" spans="1:7" x14ac:dyDescent="0.2">
      <c r="A19" s="37" t="s">
        <v>235</v>
      </c>
      <c r="B19" s="37"/>
      <c r="C19" s="37" t="s">
        <v>91</v>
      </c>
      <c r="D19" s="105"/>
      <c r="E19" s="42">
        <v>0.13</v>
      </c>
      <c r="F19" s="53"/>
      <c r="G19" s="57">
        <f>E19*F19</f>
        <v>0</v>
      </c>
    </row>
    <row r="20" spans="1:7" x14ac:dyDescent="0.2">
      <c r="A20" s="43" t="s">
        <v>236</v>
      </c>
      <c r="B20" s="43"/>
      <c r="C20" s="43" t="s">
        <v>72</v>
      </c>
      <c r="D20" s="107"/>
      <c r="E20" s="42"/>
      <c r="F20" s="60"/>
      <c r="G20" s="58">
        <f>SUM(G11:G19)</f>
        <v>0</v>
      </c>
    </row>
    <row r="21" spans="1:7" x14ac:dyDescent="0.2">
      <c r="A21" s="40" t="s">
        <v>237</v>
      </c>
      <c r="B21" s="40"/>
      <c r="C21" s="40" t="s">
        <v>92</v>
      </c>
      <c r="D21" s="103"/>
      <c r="E21" s="42"/>
      <c r="F21" s="60"/>
      <c r="G21" s="57"/>
    </row>
    <row r="22" spans="1:7" hidden="1" outlineLevel="1" x14ac:dyDescent="0.2">
      <c r="A22" s="37" t="s">
        <v>238</v>
      </c>
      <c r="B22" s="37"/>
      <c r="C22" s="37" t="s">
        <v>93</v>
      </c>
      <c r="D22" s="105"/>
      <c r="E22" s="42">
        <v>1</v>
      </c>
      <c r="F22" s="53">
        <v>0</v>
      </c>
      <c r="G22" s="57">
        <f t="shared" ref="G22:G27" si="0">E22*F22</f>
        <v>0</v>
      </c>
    </row>
    <row r="23" spans="1:7" hidden="1" outlineLevel="1" x14ac:dyDescent="0.2">
      <c r="A23" s="37" t="s">
        <v>239</v>
      </c>
      <c r="B23" s="37"/>
      <c r="C23" s="37" t="s">
        <v>94</v>
      </c>
      <c r="D23" s="105"/>
      <c r="E23" s="42">
        <v>0</v>
      </c>
      <c r="F23" s="53">
        <v>0</v>
      </c>
      <c r="G23" s="57">
        <f t="shared" si="0"/>
        <v>0</v>
      </c>
    </row>
    <row r="24" spans="1:7" hidden="1" outlineLevel="1" x14ac:dyDescent="0.2">
      <c r="A24" s="94" t="s">
        <v>240</v>
      </c>
      <c r="B24" s="94"/>
      <c r="C24" s="94" t="s">
        <v>171</v>
      </c>
      <c r="D24" s="106"/>
      <c r="E24" s="42">
        <v>0.7</v>
      </c>
      <c r="F24" s="53">
        <v>0</v>
      </c>
      <c r="G24" s="57">
        <f t="shared" si="0"/>
        <v>0</v>
      </c>
    </row>
    <row r="25" spans="1:7" hidden="1" outlineLevel="1" x14ac:dyDescent="0.2">
      <c r="A25" s="94" t="s">
        <v>241</v>
      </c>
      <c r="B25" s="94"/>
      <c r="C25" s="94" t="s">
        <v>172</v>
      </c>
      <c r="D25" s="106"/>
      <c r="E25" s="42">
        <v>0.5</v>
      </c>
      <c r="F25" s="53">
        <v>0</v>
      </c>
      <c r="G25" s="57">
        <f t="shared" si="0"/>
        <v>0</v>
      </c>
    </row>
    <row r="26" spans="1:7" hidden="1" outlineLevel="1" x14ac:dyDescent="0.2">
      <c r="A26" s="37" t="s">
        <v>242</v>
      </c>
      <c r="B26" s="37"/>
      <c r="C26" s="37" t="s">
        <v>95</v>
      </c>
      <c r="D26" s="105"/>
      <c r="E26" s="42">
        <v>0.4</v>
      </c>
      <c r="F26" s="53">
        <v>0</v>
      </c>
      <c r="G26" s="57">
        <f t="shared" si="0"/>
        <v>0</v>
      </c>
    </row>
    <row r="27" spans="1:7" hidden="1" outlineLevel="1" x14ac:dyDescent="0.2">
      <c r="A27" s="37" t="s">
        <v>243</v>
      </c>
      <c r="B27" s="37"/>
      <c r="C27" s="37" t="s">
        <v>96</v>
      </c>
      <c r="D27" s="105"/>
      <c r="E27" s="42">
        <v>0.25</v>
      </c>
      <c r="F27" s="53">
        <v>0</v>
      </c>
      <c r="G27" s="57">
        <f t="shared" si="0"/>
        <v>0</v>
      </c>
    </row>
    <row r="28" spans="1:7" collapsed="1" x14ac:dyDescent="0.2">
      <c r="A28" s="37"/>
      <c r="B28" s="37"/>
      <c r="C28" s="37"/>
      <c r="D28" s="105"/>
      <c r="E28" s="42"/>
      <c r="F28" s="53"/>
      <c r="G28" s="57"/>
    </row>
    <row r="29" spans="1:7" x14ac:dyDescent="0.2">
      <c r="A29" s="41" t="s">
        <v>321</v>
      </c>
      <c r="B29" s="41"/>
      <c r="C29" s="41" t="s">
        <v>316</v>
      </c>
      <c r="D29" s="105"/>
      <c r="E29" s="42"/>
      <c r="F29" s="53"/>
      <c r="G29" s="57"/>
    </row>
    <row r="30" spans="1:7" x14ac:dyDescent="0.2">
      <c r="A30" s="37" t="s">
        <v>313</v>
      </c>
      <c r="B30" s="37"/>
      <c r="C30" s="94" t="s">
        <v>318</v>
      </c>
      <c r="D30" s="105"/>
      <c r="E30" s="42">
        <v>0.7</v>
      </c>
      <c r="F30" s="53"/>
      <c r="G30" s="57">
        <f>E30*F30</f>
        <v>0</v>
      </c>
    </row>
    <row r="31" spans="1:7" x14ac:dyDescent="0.2">
      <c r="A31" s="37" t="s">
        <v>314</v>
      </c>
      <c r="B31" s="37"/>
      <c r="C31" s="94" t="s">
        <v>319</v>
      </c>
      <c r="D31" s="105"/>
      <c r="E31" s="42">
        <v>0.5</v>
      </c>
      <c r="F31" s="53"/>
      <c r="G31" s="57">
        <f>E31*F31</f>
        <v>0</v>
      </c>
    </row>
    <row r="32" spans="1:7" x14ac:dyDescent="0.2">
      <c r="A32" s="37" t="s">
        <v>315</v>
      </c>
      <c r="B32" s="37"/>
      <c r="C32" s="94" t="s">
        <v>320</v>
      </c>
      <c r="D32" s="105"/>
      <c r="E32" s="42">
        <v>0.3</v>
      </c>
      <c r="F32" s="53"/>
      <c r="G32" s="57">
        <f>E32*F32</f>
        <v>0</v>
      </c>
    </row>
    <row r="33" spans="1:7" x14ac:dyDescent="0.2">
      <c r="A33" s="41" t="s">
        <v>322</v>
      </c>
      <c r="B33" s="41"/>
      <c r="C33" s="41" t="s">
        <v>317</v>
      </c>
      <c r="D33" s="105"/>
      <c r="E33" s="42"/>
      <c r="F33" s="53"/>
      <c r="G33" s="57"/>
    </row>
    <row r="34" spans="1:7" x14ac:dyDescent="0.2">
      <c r="A34" s="37" t="s">
        <v>313</v>
      </c>
      <c r="B34" s="37"/>
      <c r="C34" s="94" t="s">
        <v>318</v>
      </c>
      <c r="D34" s="105"/>
      <c r="E34" s="42">
        <v>0.35</v>
      </c>
      <c r="F34" s="53"/>
      <c r="G34" s="57">
        <f>E34*F34</f>
        <v>0</v>
      </c>
    </row>
    <row r="35" spans="1:7" x14ac:dyDescent="0.2">
      <c r="A35" s="37" t="s">
        <v>314</v>
      </c>
      <c r="B35" s="37"/>
      <c r="C35" s="94" t="s">
        <v>319</v>
      </c>
      <c r="D35" s="105"/>
      <c r="E35" s="42">
        <v>0.25</v>
      </c>
      <c r="F35" s="53"/>
      <c r="G35" s="57">
        <f>E35*F35</f>
        <v>0</v>
      </c>
    </row>
    <row r="36" spans="1:7" x14ac:dyDescent="0.2">
      <c r="A36" s="37" t="s">
        <v>315</v>
      </c>
      <c r="B36" s="37"/>
      <c r="C36" s="94" t="s">
        <v>320</v>
      </c>
      <c r="D36" s="105"/>
      <c r="E36" s="42">
        <v>0.15</v>
      </c>
      <c r="F36" s="53"/>
      <c r="G36" s="57">
        <f>E36*F36</f>
        <v>0</v>
      </c>
    </row>
    <row r="37" spans="1:7" x14ac:dyDescent="0.2">
      <c r="A37" s="37"/>
      <c r="B37" s="37"/>
      <c r="C37" s="37"/>
      <c r="D37" s="105"/>
      <c r="E37" s="42"/>
      <c r="F37" s="53"/>
      <c r="G37" s="57"/>
    </row>
    <row r="38" spans="1:7" x14ac:dyDescent="0.2">
      <c r="A38" s="40" t="s">
        <v>244</v>
      </c>
      <c r="B38" s="40"/>
      <c r="C38" s="40" t="s">
        <v>40</v>
      </c>
      <c r="D38" s="103"/>
      <c r="E38" s="42"/>
      <c r="F38" s="54"/>
      <c r="G38" s="57"/>
    </row>
    <row r="39" spans="1:7" x14ac:dyDescent="0.2">
      <c r="A39" s="37" t="s">
        <v>245</v>
      </c>
      <c r="B39" s="37"/>
      <c r="C39" s="37" t="s">
        <v>97</v>
      </c>
      <c r="D39" s="105"/>
      <c r="E39" s="42">
        <v>0.25</v>
      </c>
      <c r="F39" s="53"/>
      <c r="G39" s="57">
        <f>E39*F39</f>
        <v>0</v>
      </c>
    </row>
    <row r="40" spans="1:7" x14ac:dyDescent="0.2">
      <c r="A40" s="37" t="s">
        <v>246</v>
      </c>
      <c r="B40" s="37"/>
      <c r="C40" s="37" t="s">
        <v>98</v>
      </c>
      <c r="D40" s="105"/>
      <c r="E40" s="42">
        <v>0.17</v>
      </c>
      <c r="F40" s="53"/>
      <c r="G40" s="57">
        <f>E40*F40</f>
        <v>0</v>
      </c>
    </row>
    <row r="41" spans="1:7" x14ac:dyDescent="0.2">
      <c r="A41" s="37" t="s">
        <v>247</v>
      </c>
      <c r="B41" s="37"/>
      <c r="C41" s="37" t="s">
        <v>99</v>
      </c>
      <c r="D41" s="105"/>
      <c r="E41" s="42">
        <v>0</v>
      </c>
      <c r="F41" s="53"/>
      <c r="G41" s="57">
        <f>E41*F41</f>
        <v>0</v>
      </c>
    </row>
    <row r="42" spans="1:7" ht="38.25" x14ac:dyDescent="0.2">
      <c r="A42" s="37" t="s">
        <v>248</v>
      </c>
      <c r="B42" s="37"/>
      <c r="C42" s="37" t="s">
        <v>100</v>
      </c>
      <c r="D42" s="105"/>
      <c r="E42" s="42">
        <v>0.03</v>
      </c>
      <c r="F42" s="53"/>
      <c r="G42" s="57">
        <f>E42*F42</f>
        <v>0</v>
      </c>
    </row>
    <row r="43" spans="1:7" x14ac:dyDescent="0.2">
      <c r="A43" s="40" t="s">
        <v>249</v>
      </c>
      <c r="B43" s="40"/>
      <c r="C43" s="40" t="s">
        <v>41</v>
      </c>
      <c r="D43" s="103"/>
      <c r="E43" s="42"/>
      <c r="F43" s="60"/>
      <c r="G43" s="57"/>
    </row>
    <row r="44" spans="1:7" x14ac:dyDescent="0.2">
      <c r="A44" s="37" t="s">
        <v>250</v>
      </c>
      <c r="B44" s="37"/>
      <c r="C44" s="37" t="s">
        <v>101</v>
      </c>
      <c r="D44" s="105"/>
      <c r="E44" s="42">
        <v>0.2</v>
      </c>
      <c r="F44" s="53"/>
      <c r="G44" s="57">
        <f>E44*F44</f>
        <v>0</v>
      </c>
    </row>
    <row r="45" spans="1:7" x14ac:dyDescent="0.2">
      <c r="A45" s="37" t="s">
        <v>251</v>
      </c>
      <c r="B45" s="37"/>
      <c r="C45" s="37" t="s">
        <v>102</v>
      </c>
      <c r="D45" s="105"/>
      <c r="E45" s="42">
        <v>0.17</v>
      </c>
      <c r="F45" s="53"/>
      <c r="G45" s="57">
        <f>E45*F45</f>
        <v>0</v>
      </c>
    </row>
    <row r="46" spans="1:7" x14ac:dyDescent="0.2">
      <c r="A46" s="37" t="s">
        <v>252</v>
      </c>
      <c r="B46" s="37"/>
      <c r="C46" s="37" t="s">
        <v>103</v>
      </c>
      <c r="D46" s="105"/>
      <c r="E46" s="42">
        <v>0</v>
      </c>
      <c r="F46" s="53"/>
      <c r="G46" s="57">
        <f>E46*F46</f>
        <v>0</v>
      </c>
    </row>
    <row r="47" spans="1:7" ht="25.5" x14ac:dyDescent="0.2">
      <c r="A47" s="37" t="s">
        <v>253</v>
      </c>
      <c r="B47" s="37"/>
      <c r="C47" s="37" t="s">
        <v>104</v>
      </c>
      <c r="D47" s="105"/>
      <c r="E47" s="42">
        <v>8.5000000000000006E-2</v>
      </c>
      <c r="F47" s="53"/>
      <c r="G47" s="57">
        <f>E47*F47</f>
        <v>0</v>
      </c>
    </row>
    <row r="48" spans="1:7" x14ac:dyDescent="0.2">
      <c r="A48" s="43" t="s">
        <v>254</v>
      </c>
      <c r="B48" s="43"/>
      <c r="C48" s="43" t="s">
        <v>105</v>
      </c>
      <c r="D48" s="107"/>
      <c r="E48" s="42"/>
      <c r="F48" s="60"/>
      <c r="G48" s="58">
        <f>SUM(G22:G47)</f>
        <v>0</v>
      </c>
    </row>
    <row r="49" spans="1:7" x14ac:dyDescent="0.2">
      <c r="A49" s="40" t="s">
        <v>255</v>
      </c>
      <c r="B49" s="40"/>
      <c r="C49" s="40" t="s">
        <v>106</v>
      </c>
      <c r="D49" s="103"/>
      <c r="E49" s="42"/>
      <c r="F49" s="60"/>
      <c r="G49" s="57"/>
    </row>
    <row r="50" spans="1:7" x14ac:dyDescent="0.2">
      <c r="A50" s="37" t="s">
        <v>256</v>
      </c>
      <c r="B50" s="37"/>
      <c r="C50" s="37" t="s">
        <v>107</v>
      </c>
      <c r="D50" s="105"/>
      <c r="E50" s="42">
        <v>1</v>
      </c>
      <c r="F50" s="53"/>
      <c r="G50" s="57">
        <f t="shared" ref="G50:G57" si="1">E50*F50</f>
        <v>0</v>
      </c>
    </row>
    <row r="51" spans="1:7" x14ac:dyDescent="0.2">
      <c r="A51" s="37" t="s">
        <v>257</v>
      </c>
      <c r="B51" s="37"/>
      <c r="C51" s="37" t="s">
        <v>108</v>
      </c>
      <c r="D51" s="105"/>
      <c r="E51" s="42">
        <v>0.4</v>
      </c>
      <c r="F51" s="53"/>
      <c r="G51" s="57">
        <f t="shared" si="1"/>
        <v>0</v>
      </c>
    </row>
    <row r="52" spans="1:7" x14ac:dyDescent="0.2">
      <c r="A52" s="37" t="s">
        <v>258</v>
      </c>
      <c r="B52" s="37"/>
      <c r="C52" s="37" t="s">
        <v>109</v>
      </c>
      <c r="D52" s="105"/>
      <c r="E52" s="42">
        <v>0.1</v>
      </c>
      <c r="F52" s="53"/>
      <c r="G52" s="57">
        <f t="shared" si="1"/>
        <v>0</v>
      </c>
    </row>
    <row r="53" spans="1:7" x14ac:dyDescent="0.2">
      <c r="A53" s="37" t="s">
        <v>259</v>
      </c>
      <c r="B53" s="37"/>
      <c r="C53" s="37" t="s">
        <v>110</v>
      </c>
      <c r="D53" s="105"/>
      <c r="E53" s="42">
        <v>0.2</v>
      </c>
      <c r="F53" s="53"/>
      <c r="G53" s="57">
        <f t="shared" si="1"/>
        <v>0</v>
      </c>
    </row>
    <row r="54" spans="1:7" x14ac:dyDescent="0.2">
      <c r="A54" s="37" t="s">
        <v>260</v>
      </c>
      <c r="B54" s="37"/>
      <c r="C54" s="37" t="s">
        <v>111</v>
      </c>
      <c r="D54" s="105"/>
      <c r="E54" s="42">
        <v>0.17</v>
      </c>
      <c r="F54" s="53"/>
      <c r="G54" s="57">
        <f t="shared" si="1"/>
        <v>0</v>
      </c>
    </row>
    <row r="55" spans="1:7" x14ac:dyDescent="0.2">
      <c r="A55" s="37" t="s">
        <v>261</v>
      </c>
      <c r="B55" s="37"/>
      <c r="C55" s="37" t="s">
        <v>112</v>
      </c>
      <c r="D55" s="105"/>
      <c r="E55" s="42">
        <v>0.11</v>
      </c>
      <c r="F55" s="53"/>
      <c r="G55" s="57">
        <f t="shared" si="1"/>
        <v>0</v>
      </c>
    </row>
    <row r="56" spans="1:7" x14ac:dyDescent="0.2">
      <c r="A56" s="37" t="s">
        <v>262</v>
      </c>
      <c r="B56" s="37"/>
      <c r="C56" s="37" t="s">
        <v>113</v>
      </c>
      <c r="D56" s="105"/>
      <c r="E56" s="42">
        <v>0.11</v>
      </c>
      <c r="F56" s="53"/>
      <c r="G56" s="57">
        <f t="shared" si="1"/>
        <v>0</v>
      </c>
    </row>
    <row r="57" spans="1:7" x14ac:dyDescent="0.2">
      <c r="A57" s="37" t="s">
        <v>263</v>
      </c>
      <c r="B57" s="37"/>
      <c r="C57" s="37" t="s">
        <v>114</v>
      </c>
      <c r="D57" s="105"/>
      <c r="E57" s="42">
        <v>7.0000000000000007E-2</v>
      </c>
      <c r="F57" s="53"/>
      <c r="G57" s="57">
        <f t="shared" si="1"/>
        <v>0</v>
      </c>
    </row>
    <row r="58" spans="1:7" x14ac:dyDescent="0.2">
      <c r="A58" s="40" t="s">
        <v>264</v>
      </c>
      <c r="B58" s="40"/>
      <c r="C58" s="40" t="s">
        <v>115</v>
      </c>
      <c r="D58" s="103"/>
      <c r="E58" s="42"/>
      <c r="F58" s="54"/>
      <c r="G58" s="57"/>
    </row>
    <row r="59" spans="1:7" ht="25.5" x14ac:dyDescent="0.2">
      <c r="A59" s="94" t="s">
        <v>265</v>
      </c>
      <c r="B59" s="94"/>
      <c r="C59" s="94" t="s">
        <v>173</v>
      </c>
      <c r="D59" s="106"/>
      <c r="E59" s="42">
        <v>3.4000000000000002E-2</v>
      </c>
      <c r="F59" s="53"/>
      <c r="G59" s="57">
        <f>E59*F59</f>
        <v>0</v>
      </c>
    </row>
    <row r="60" spans="1:7" x14ac:dyDescent="0.2">
      <c r="A60" s="94" t="s">
        <v>266</v>
      </c>
      <c r="B60" s="94"/>
      <c r="C60" s="94" t="s">
        <v>174</v>
      </c>
      <c r="D60" s="106"/>
      <c r="E60" s="42">
        <v>1.0999999999999999E-2</v>
      </c>
      <c r="F60" s="53"/>
      <c r="G60" s="57">
        <f>E60*F60</f>
        <v>0</v>
      </c>
    </row>
    <row r="61" spans="1:7" x14ac:dyDescent="0.2">
      <c r="A61" s="37"/>
      <c r="B61" s="37"/>
      <c r="C61" s="37"/>
      <c r="D61" s="105"/>
      <c r="E61" s="42"/>
      <c r="F61" s="60"/>
      <c r="G61" s="57">
        <f>SUM(G50:G59)</f>
        <v>0</v>
      </c>
    </row>
    <row r="62" spans="1:7" x14ac:dyDescent="0.2">
      <c r="A62" s="40" t="s">
        <v>267</v>
      </c>
      <c r="B62" s="40"/>
      <c r="C62" s="40" t="s">
        <v>21</v>
      </c>
      <c r="D62" s="103"/>
      <c r="E62" s="42"/>
      <c r="F62" s="60"/>
      <c r="G62" s="57"/>
    </row>
    <row r="63" spans="1:7" ht="25.5" x14ac:dyDescent="0.2">
      <c r="A63" s="37" t="s">
        <v>268</v>
      </c>
      <c r="B63" s="37"/>
      <c r="C63" s="37" t="s">
        <v>116</v>
      </c>
      <c r="D63" s="105"/>
      <c r="E63" s="42">
        <v>0.55000000000000004</v>
      </c>
      <c r="F63" s="53"/>
      <c r="G63" s="57">
        <f t="shared" ref="G63:G68" si="2">E63*F63</f>
        <v>0</v>
      </c>
    </row>
    <row r="64" spans="1:7" x14ac:dyDescent="0.2">
      <c r="A64" s="37" t="s">
        <v>269</v>
      </c>
      <c r="B64" s="37"/>
      <c r="C64" s="37" t="s">
        <v>117</v>
      </c>
      <c r="D64" s="105"/>
      <c r="E64" s="42">
        <v>0</v>
      </c>
      <c r="F64" s="53"/>
      <c r="G64" s="57">
        <f t="shared" si="2"/>
        <v>0</v>
      </c>
    </row>
    <row r="65" spans="1:7" x14ac:dyDescent="0.2">
      <c r="A65" s="37" t="s">
        <v>270</v>
      </c>
      <c r="B65" s="37"/>
      <c r="C65" s="37" t="s">
        <v>118</v>
      </c>
      <c r="D65" s="105"/>
      <c r="E65" s="42">
        <v>0.26</v>
      </c>
      <c r="F65" s="53"/>
      <c r="G65" s="57">
        <f t="shared" si="2"/>
        <v>0</v>
      </c>
    </row>
    <row r="66" spans="1:7" x14ac:dyDescent="0.2">
      <c r="A66" s="37" t="s">
        <v>271</v>
      </c>
      <c r="B66" s="37"/>
      <c r="C66" s="37" t="s">
        <v>119</v>
      </c>
      <c r="D66" s="105"/>
      <c r="E66" s="42">
        <v>0.25</v>
      </c>
      <c r="F66" s="53"/>
      <c r="G66" s="57">
        <f t="shared" si="2"/>
        <v>0</v>
      </c>
    </row>
    <row r="67" spans="1:7" ht="38.25" x14ac:dyDescent="0.2">
      <c r="A67" s="37" t="s">
        <v>272</v>
      </c>
      <c r="B67" s="37"/>
      <c r="C67" s="37" t="s">
        <v>120</v>
      </c>
      <c r="D67" s="105"/>
      <c r="E67" s="42">
        <v>0.06</v>
      </c>
      <c r="F67" s="53"/>
      <c r="G67" s="57">
        <f t="shared" si="2"/>
        <v>0</v>
      </c>
    </row>
    <row r="68" spans="1:7" ht="25.5" x14ac:dyDescent="0.2">
      <c r="A68" s="37" t="s">
        <v>273</v>
      </c>
      <c r="B68" s="37"/>
      <c r="C68" s="37" t="s">
        <v>121</v>
      </c>
      <c r="D68" s="105"/>
      <c r="E68" s="42">
        <v>0.17</v>
      </c>
      <c r="F68" s="53"/>
      <c r="G68" s="57">
        <f t="shared" si="2"/>
        <v>0</v>
      </c>
    </row>
    <row r="69" spans="1:7" x14ac:dyDescent="0.2">
      <c r="A69" s="43" t="s">
        <v>274</v>
      </c>
      <c r="B69" s="43"/>
      <c r="C69" s="43" t="s">
        <v>122</v>
      </c>
      <c r="D69" s="107"/>
      <c r="E69" s="42"/>
      <c r="F69" s="60"/>
      <c r="G69" s="58">
        <f>SUM(G63:G68)</f>
        <v>0</v>
      </c>
    </row>
    <row r="70" spans="1:7" x14ac:dyDescent="0.2">
      <c r="A70" s="40" t="s">
        <v>275</v>
      </c>
      <c r="B70" s="40"/>
      <c r="C70" s="40" t="s">
        <v>123</v>
      </c>
      <c r="D70" s="103"/>
      <c r="E70" s="42"/>
      <c r="F70" s="60"/>
      <c r="G70" s="57"/>
    </row>
    <row r="71" spans="1:7" x14ac:dyDescent="0.2">
      <c r="A71" s="37" t="s">
        <v>276</v>
      </c>
      <c r="B71" s="37"/>
      <c r="C71" s="37" t="s">
        <v>124</v>
      </c>
      <c r="D71" s="105"/>
      <c r="E71" s="42">
        <v>0.01</v>
      </c>
      <c r="F71" s="53"/>
      <c r="G71" s="57">
        <f t="shared" ref="G71:G78" si="3">E71*F71</f>
        <v>0</v>
      </c>
    </row>
    <row r="72" spans="1:7" x14ac:dyDescent="0.2">
      <c r="A72" s="37" t="s">
        <v>277</v>
      </c>
      <c r="B72" s="37"/>
      <c r="C72" s="37" t="s">
        <v>125</v>
      </c>
      <c r="D72" s="105"/>
      <c r="E72" s="42">
        <v>4.0000000000000001E-3</v>
      </c>
      <c r="F72" s="53"/>
      <c r="G72" s="57">
        <f t="shared" si="3"/>
        <v>0</v>
      </c>
    </row>
    <row r="73" spans="1:7" ht="25.5" x14ac:dyDescent="0.2">
      <c r="A73" s="37" t="s">
        <v>278</v>
      </c>
      <c r="B73" s="37"/>
      <c r="C73" s="37" t="s">
        <v>126</v>
      </c>
      <c r="D73" s="105"/>
      <c r="E73" s="42">
        <v>4.0000000000000001E-3</v>
      </c>
      <c r="F73" s="53"/>
      <c r="G73" s="57">
        <f t="shared" si="3"/>
        <v>0</v>
      </c>
    </row>
    <row r="74" spans="1:7" x14ac:dyDescent="0.2">
      <c r="A74" s="37" t="s">
        <v>279</v>
      </c>
      <c r="B74" s="37"/>
      <c r="C74" s="37" t="s">
        <v>127</v>
      </c>
      <c r="D74" s="105"/>
      <c r="E74" s="42">
        <v>1.4999999999999999E-2</v>
      </c>
      <c r="F74" s="53"/>
      <c r="G74" s="57">
        <f t="shared" si="3"/>
        <v>0</v>
      </c>
    </row>
    <row r="75" spans="1:7" x14ac:dyDescent="0.2">
      <c r="A75" s="37" t="s">
        <v>280</v>
      </c>
      <c r="B75" s="37"/>
      <c r="C75" s="37" t="s">
        <v>128</v>
      </c>
      <c r="D75" s="105"/>
      <c r="E75" s="42">
        <v>5.0000000000000001E-3</v>
      </c>
      <c r="F75" s="53"/>
      <c r="G75" s="57">
        <f t="shared" si="3"/>
        <v>0</v>
      </c>
    </row>
    <row r="76" spans="1:7" x14ac:dyDescent="0.2">
      <c r="A76" s="37" t="s">
        <v>281</v>
      </c>
      <c r="B76" s="37"/>
      <c r="C76" s="37" t="s">
        <v>129</v>
      </c>
      <c r="D76" s="105"/>
      <c r="E76" s="42">
        <v>2.8000000000000001E-2</v>
      </c>
      <c r="F76" s="53"/>
      <c r="G76" s="57">
        <f t="shared" si="3"/>
        <v>0</v>
      </c>
    </row>
    <row r="77" spans="1:7" x14ac:dyDescent="0.2">
      <c r="A77" s="37" t="s">
        <v>282</v>
      </c>
      <c r="B77" s="37"/>
      <c r="C77" s="37" t="s">
        <v>130</v>
      </c>
      <c r="D77" s="105"/>
      <c r="E77" s="42">
        <v>0.14000000000000001</v>
      </c>
      <c r="F77" s="53"/>
      <c r="G77" s="57">
        <f t="shared" si="3"/>
        <v>0</v>
      </c>
    </row>
    <row r="78" spans="1:7" x14ac:dyDescent="0.2">
      <c r="A78" s="44" t="s">
        <v>283</v>
      </c>
      <c r="B78" s="44"/>
      <c r="C78" s="44" t="s">
        <v>131</v>
      </c>
      <c r="D78" s="108"/>
      <c r="E78" s="45">
        <v>0.26</v>
      </c>
      <c r="F78" s="53"/>
      <c r="G78" s="57">
        <f t="shared" si="3"/>
        <v>0</v>
      </c>
    </row>
    <row r="79" spans="1:7" x14ac:dyDescent="0.2">
      <c r="A79" s="25" t="s">
        <v>284</v>
      </c>
      <c r="B79" s="25"/>
      <c r="C79" s="25" t="s">
        <v>132</v>
      </c>
      <c r="D79" s="25"/>
      <c r="E79" s="46"/>
      <c r="F79" s="24"/>
      <c r="G79" s="58">
        <f>SUM(G71:G78)</f>
        <v>0</v>
      </c>
    </row>
    <row r="80" spans="1:7" ht="22.5" customHeight="1" x14ac:dyDescent="0.2">
      <c r="A80" s="25" t="s">
        <v>285</v>
      </c>
      <c r="B80" s="25"/>
      <c r="C80" s="25" t="s">
        <v>133</v>
      </c>
      <c r="D80" s="25"/>
      <c r="E80" s="46"/>
      <c r="F80" s="24"/>
      <c r="G80" s="59">
        <f>SUM(G79+G69+G48+G61+G20)</f>
        <v>0</v>
      </c>
    </row>
  </sheetData>
  <sheetProtection sheet="1" objects="1" scenarios="1"/>
  <phoneticPr fontId="8" type="noConversion"/>
  <hyperlinks>
    <hyperlink ref="C5" r:id="rId1"/>
    <hyperlink ref="A5" r:id="rId2"/>
  </hyperlinks>
  <pageMargins left="0.78740157499999996" right="0.78740157499999996" top="0.42" bottom="0.55000000000000004" header="0.32" footer="0.35"/>
  <pageSetup paperSize="9" scale="54" orientation="portrait" r:id="rId3"/>
  <headerFooter alignWithMargins="0">
    <oddHeader>&amp;L&amp;"Arial,Standard"&amp;12Calcul des UGB/ Berechnung GVE</oddHeader>
    <oddFooter>&amp;L&amp;Z&amp;F&amp;R&amp;P/&amp;N</oddFooter>
  </headerFooter>
  <legacy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>
    <pageSetUpPr fitToPage="1"/>
  </sheetPr>
  <dimension ref="A2:Y61"/>
  <sheetViews>
    <sheetView zoomScale="85" zoomScaleNormal="85" workbookViewId="0">
      <selection activeCell="J27" sqref="J27"/>
    </sheetView>
  </sheetViews>
  <sheetFormatPr baseColWidth="10" defaultRowHeight="12.75" outlineLevelRow="1" outlineLevelCol="1" x14ac:dyDescent="0.2"/>
  <cols>
    <col min="1" max="1" width="2" style="1" customWidth="1"/>
    <col min="2" max="2" width="7.85546875" style="2" customWidth="1"/>
    <col min="3" max="3" width="12" style="1" customWidth="1"/>
    <col min="4" max="4" width="17.28515625" style="1" bestFit="1" customWidth="1"/>
    <col min="5" max="5" width="2.85546875" style="1" customWidth="1" outlineLevel="1"/>
    <col min="6" max="6" width="38.140625" style="1" customWidth="1" outlineLevel="1"/>
    <col min="7" max="7" width="1.5703125" style="1" customWidth="1"/>
    <col min="8" max="8" width="14.85546875" style="1" customWidth="1" outlineLevel="1"/>
    <col min="9" max="9" width="34.5703125" style="1" customWidth="1" outlineLevel="1"/>
    <col min="10" max="10" width="9.85546875" style="1" customWidth="1"/>
    <col min="11" max="12" width="10.28515625" style="1" bestFit="1" customWidth="1"/>
    <col min="13" max="13" width="8.7109375" style="1" customWidth="1" outlineLevel="1"/>
    <col min="14" max="14" width="10" style="1" customWidth="1" outlineLevel="1"/>
    <col min="15" max="15" width="8.85546875" style="1" customWidth="1" outlineLevel="1"/>
    <col min="16" max="18" width="9" style="1" bestFit="1" customWidth="1"/>
    <col min="19" max="19" width="9.28515625" style="1" customWidth="1"/>
    <col min="20" max="20" width="12.28515625" style="1" bestFit="1" customWidth="1"/>
    <col min="21" max="21" width="11.5703125" style="1" customWidth="1" outlineLevel="1"/>
    <col min="22" max="22" width="11" style="1" customWidth="1" outlineLevel="1"/>
    <col min="23" max="23" width="13.7109375" style="1" bestFit="1" customWidth="1"/>
    <col min="24" max="24" width="6.5703125" style="1" hidden="1" customWidth="1" outlineLevel="1"/>
    <col min="25" max="25" width="11.42578125" style="1" collapsed="1"/>
    <col min="26" max="16384" width="11.42578125" style="1"/>
  </cols>
  <sheetData>
    <row r="2" spans="1:24" x14ac:dyDescent="0.2">
      <c r="B2" s="133" t="s">
        <v>290</v>
      </c>
      <c r="C2" s="134"/>
      <c r="D2" s="5"/>
      <c r="E2" s="5"/>
      <c r="F2" s="5"/>
      <c r="G2" s="5"/>
      <c r="J2" s="23" t="s">
        <v>43</v>
      </c>
      <c r="K2" s="23" t="s">
        <v>77</v>
      </c>
      <c r="P2" s="23" t="s">
        <v>72</v>
      </c>
      <c r="Q2" s="96" t="s">
        <v>186</v>
      </c>
      <c r="R2" s="23" t="s">
        <v>73</v>
      </c>
      <c r="S2" s="23" t="s">
        <v>74</v>
      </c>
      <c r="T2" s="23" t="s">
        <v>75</v>
      </c>
      <c r="U2" s="23" t="s">
        <v>21</v>
      </c>
      <c r="V2" s="23" t="s">
        <v>76</v>
      </c>
    </row>
    <row r="3" spans="1:24" x14ac:dyDescent="0.2">
      <c r="B3" s="26"/>
      <c r="C3" s="128"/>
      <c r="D3" s="5"/>
      <c r="E3" s="5"/>
      <c r="F3" s="5"/>
      <c r="G3" s="5"/>
      <c r="J3" s="129" t="s">
        <v>294</v>
      </c>
      <c r="K3" s="129" t="s">
        <v>324</v>
      </c>
      <c r="P3" s="23" t="s">
        <v>236</v>
      </c>
      <c r="Q3" s="96" t="s">
        <v>325</v>
      </c>
      <c r="R3" s="23" t="s">
        <v>326</v>
      </c>
      <c r="S3" s="23" t="s">
        <v>327</v>
      </c>
      <c r="T3" s="23" t="s">
        <v>328</v>
      </c>
      <c r="U3" s="23" t="s">
        <v>267</v>
      </c>
      <c r="V3" s="23" t="s">
        <v>329</v>
      </c>
    </row>
    <row r="4" spans="1:24" ht="19.5" customHeight="1" x14ac:dyDescent="0.2">
      <c r="B4" s="142">
        <f>+'Bodennutzung_Utilisation du sol'!E3</f>
        <v>12345678</v>
      </c>
      <c r="C4" s="143"/>
      <c r="D4" s="5"/>
      <c r="E4" s="132"/>
      <c r="F4" s="5"/>
      <c r="G4" s="5"/>
      <c r="J4" s="89">
        <f>GVE_UGB!G80+0.0001</f>
        <v>1E-4</v>
      </c>
      <c r="K4" s="89">
        <f>P4+S4+U4+V4</f>
        <v>0</v>
      </c>
      <c r="L4" s="90"/>
      <c r="M4" s="90"/>
      <c r="N4" s="90"/>
      <c r="O4" s="90"/>
      <c r="P4" s="91">
        <f>GVE_UGB!G20</f>
        <v>0</v>
      </c>
      <c r="Q4" s="91">
        <f>GVE_UGB!G11</f>
        <v>0</v>
      </c>
      <c r="R4" s="91">
        <f>GVE_UGB!G17</f>
        <v>0</v>
      </c>
      <c r="S4" s="91">
        <f>GVE_UGB!G48</f>
        <v>0</v>
      </c>
      <c r="T4" s="91">
        <f>U4+V4</f>
        <v>0</v>
      </c>
      <c r="U4" s="31">
        <f>GVE_UGB!G69</f>
        <v>0</v>
      </c>
      <c r="V4" s="31">
        <f>GVE_UGB!G79</f>
        <v>0</v>
      </c>
    </row>
    <row r="5" spans="1:24" x14ac:dyDescent="0.2">
      <c r="B5" s="27" t="s">
        <v>291</v>
      </c>
      <c r="J5" s="73" t="s">
        <v>45</v>
      </c>
      <c r="K5" s="73" t="s">
        <v>67</v>
      </c>
      <c r="L5" s="73" t="s">
        <v>68</v>
      </c>
      <c r="M5" s="73" t="s">
        <v>71</v>
      </c>
      <c r="N5" s="73" t="s">
        <v>69</v>
      </c>
      <c r="O5" s="73" t="s">
        <v>70</v>
      </c>
      <c r="P5" s="20"/>
      <c r="Q5" s="20"/>
      <c r="R5" s="20"/>
      <c r="S5" s="20"/>
      <c r="T5" s="20"/>
    </row>
    <row r="6" spans="1:24" x14ac:dyDescent="0.2">
      <c r="B6" s="27"/>
      <c r="J6" s="73"/>
      <c r="K6" s="73"/>
      <c r="L6" s="73"/>
      <c r="M6" s="73"/>
      <c r="N6" s="73"/>
      <c r="O6" s="73"/>
      <c r="P6" s="20"/>
      <c r="Q6" s="20"/>
      <c r="R6" s="20"/>
      <c r="S6" s="20"/>
      <c r="T6" s="20"/>
    </row>
    <row r="7" spans="1:24" ht="21.75" customHeight="1" x14ac:dyDescent="0.2">
      <c r="B7" s="63">
        <f>+'Bodennutzung_Utilisation du sol'!E4</f>
        <v>2018</v>
      </c>
      <c r="C7" s="135"/>
      <c r="J7" s="91">
        <f>'Bodennutzung_Utilisation du sol'!E49</f>
        <v>0</v>
      </c>
      <c r="K7" s="91">
        <f>'Bodennutzung_Utilisation du sol'!E31</f>
        <v>0</v>
      </c>
      <c r="L7" s="91">
        <f>'Bodennutzung_Utilisation du sol'!E47</f>
        <v>0</v>
      </c>
      <c r="M7" s="91">
        <f>'Bodennutzung_Utilisation du sol'!E44+'Bodennutzung_Utilisation du sol'!E45</f>
        <v>0</v>
      </c>
      <c r="N7" s="91">
        <f>'Bodennutzung_Utilisation du sol'!E42</f>
        <v>0</v>
      </c>
      <c r="O7" s="91">
        <f>'Bodennutzung_Utilisation du sol'!E41</f>
        <v>0</v>
      </c>
      <c r="P7" s="20"/>
      <c r="Q7" s="20"/>
      <c r="R7" s="20"/>
      <c r="S7" s="20"/>
      <c r="T7" s="20"/>
    </row>
    <row r="8" spans="1:24" ht="11.25" customHeight="1" thickBot="1" x14ac:dyDescent="0.25">
      <c r="B8" s="2" t="s">
        <v>224</v>
      </c>
      <c r="F8" s="1">
        <f>Region</f>
        <v>1</v>
      </c>
      <c r="I8" s="1">
        <f>Region</f>
        <v>1</v>
      </c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</row>
    <row r="9" spans="1:24" ht="25.5" x14ac:dyDescent="0.25">
      <c r="B9" s="2" t="s">
        <v>166</v>
      </c>
      <c r="C9" s="17" t="e">
        <f>X42</f>
        <v>#DIV/0!</v>
      </c>
      <c r="D9" s="130"/>
      <c r="E9" s="130"/>
      <c r="F9" s="131" t="e">
        <f>IF(X45=1,"Indiqué dans le plan de sélection.","Pas défini dans le plan de sélection.")</f>
        <v>#DIV/0!</v>
      </c>
      <c r="G9" s="131"/>
      <c r="H9" s="20"/>
      <c r="I9" s="131" t="e">
        <f>IF(X45=1,"Im Auswahlplan ZA-BH SpB vorgesehen.","Im Auswahlplan ZA-BH SpB nicht vorgesehen.")</f>
        <v>#DIV/0!</v>
      </c>
      <c r="J9" s="92" t="s">
        <v>44</v>
      </c>
      <c r="K9" s="92" t="s">
        <v>47</v>
      </c>
      <c r="L9" s="92" t="s">
        <v>52</v>
      </c>
      <c r="M9" s="92" t="s">
        <v>59</v>
      </c>
      <c r="N9" s="92" t="s">
        <v>53</v>
      </c>
      <c r="O9" s="92" t="s">
        <v>54</v>
      </c>
      <c r="P9" s="92" t="s">
        <v>49</v>
      </c>
      <c r="Q9" s="92" t="s">
        <v>185</v>
      </c>
      <c r="R9" s="92" t="s">
        <v>55</v>
      </c>
      <c r="S9" s="92" t="s">
        <v>58</v>
      </c>
      <c r="T9" s="92" t="s">
        <v>61</v>
      </c>
      <c r="U9" s="22" t="s">
        <v>62</v>
      </c>
      <c r="V9" s="22" t="s">
        <v>63</v>
      </c>
    </row>
    <row r="10" spans="1:24" ht="25.5" x14ac:dyDescent="0.25">
      <c r="C10" s="17"/>
      <c r="D10" s="141"/>
      <c r="E10" s="141"/>
      <c r="F10" s="20"/>
      <c r="G10" s="20"/>
      <c r="H10" s="20"/>
      <c r="I10" s="20"/>
      <c r="J10" s="115" t="s">
        <v>297</v>
      </c>
      <c r="K10" s="115" t="s">
        <v>298</v>
      </c>
      <c r="L10" s="115" t="s">
        <v>299</v>
      </c>
      <c r="M10" s="115" t="s">
        <v>300</v>
      </c>
      <c r="N10" s="115" t="s">
        <v>301</v>
      </c>
      <c r="O10" s="115" t="s">
        <v>302</v>
      </c>
      <c r="P10" s="115" t="s">
        <v>303</v>
      </c>
      <c r="Q10" s="115" t="s">
        <v>304</v>
      </c>
      <c r="R10" s="115" t="s">
        <v>305</v>
      </c>
      <c r="S10" s="115" t="s">
        <v>306</v>
      </c>
      <c r="T10" s="115" t="s">
        <v>307</v>
      </c>
      <c r="U10" s="127" t="s">
        <v>308</v>
      </c>
      <c r="V10" s="127" t="s">
        <v>309</v>
      </c>
    </row>
    <row r="11" spans="1:24" s="5" customFormat="1" ht="21.75" customHeight="1" x14ac:dyDescent="0.2">
      <c r="C11" s="4"/>
      <c r="D11" s="4"/>
      <c r="E11" s="4"/>
      <c r="J11" s="93" t="e">
        <f>J4/$J7</f>
        <v>#DIV/0!</v>
      </c>
      <c r="K11" s="93" t="e">
        <f>K7/$J7</f>
        <v>#DIV/0!</v>
      </c>
      <c r="L11" s="93" t="e">
        <f>L7/$J7</f>
        <v>#DIV/0!</v>
      </c>
      <c r="M11" s="93" t="e">
        <f>M7/$J7</f>
        <v>#DIV/0!</v>
      </c>
      <c r="N11" s="93" t="e">
        <f>N7/$J7</f>
        <v>#DIV/0!</v>
      </c>
      <c r="O11" s="93" t="e">
        <f>O7/$J7</f>
        <v>#DIV/0!</v>
      </c>
      <c r="P11" s="93">
        <f t="shared" ref="P11:V11" si="0">P4/$J4</f>
        <v>0</v>
      </c>
      <c r="Q11" s="93">
        <f t="shared" si="0"/>
        <v>0</v>
      </c>
      <c r="R11" s="93">
        <f t="shared" si="0"/>
        <v>0</v>
      </c>
      <c r="S11" s="93">
        <f t="shared" si="0"/>
        <v>0</v>
      </c>
      <c r="T11" s="93">
        <f t="shared" si="0"/>
        <v>0</v>
      </c>
      <c r="U11" s="30">
        <f t="shared" si="0"/>
        <v>0</v>
      </c>
      <c r="V11" s="30">
        <f t="shared" si="0"/>
        <v>0</v>
      </c>
      <c r="W11" s="6"/>
      <c r="X11" s="6"/>
    </row>
    <row r="12" spans="1:24" s="5" customFormat="1" x14ac:dyDescent="0.2">
      <c r="B12" s="4"/>
      <c r="C12" s="4"/>
      <c r="D12" s="4"/>
      <c r="E12" s="4"/>
      <c r="U12" s="3"/>
      <c r="V12" s="3"/>
      <c r="W12" s="6"/>
      <c r="X12" s="6"/>
    </row>
    <row r="13" spans="1:24" s="5" customFormat="1" ht="13.5" thickBot="1" x14ac:dyDescent="0.25">
      <c r="A13" s="3"/>
      <c r="B13" s="64" t="s">
        <v>167</v>
      </c>
      <c r="C13" s="98"/>
      <c r="D13" s="4"/>
      <c r="E13" s="4"/>
      <c r="J13" s="6"/>
      <c r="K13" s="6"/>
      <c r="L13" s="6"/>
      <c r="M13" s="6"/>
      <c r="N13" s="6"/>
      <c r="O13" s="6"/>
      <c r="P13" s="6"/>
      <c r="Q13" s="3"/>
      <c r="R13" s="6"/>
      <c r="S13" s="6"/>
      <c r="U13" s="3"/>
      <c r="V13" s="3"/>
      <c r="W13" s="6"/>
      <c r="X13" s="6"/>
    </row>
    <row r="14" spans="1:24" s="5" customFormat="1" ht="26.25" thickBot="1" x14ac:dyDescent="0.25">
      <c r="B14" s="65" t="s">
        <v>175</v>
      </c>
      <c r="C14" s="66" t="s">
        <v>10</v>
      </c>
      <c r="D14" s="66"/>
      <c r="E14" s="67"/>
      <c r="F14" s="68"/>
      <c r="G14" s="68"/>
      <c r="H14" s="68"/>
      <c r="I14" s="68"/>
      <c r="J14" s="69" t="s">
        <v>44</v>
      </c>
      <c r="K14" s="69" t="s">
        <v>47</v>
      </c>
      <c r="L14" s="69" t="s">
        <v>52</v>
      </c>
      <c r="M14" s="69" t="s">
        <v>59</v>
      </c>
      <c r="N14" s="69" t="s">
        <v>53</v>
      </c>
      <c r="O14" s="69" t="s">
        <v>54</v>
      </c>
      <c r="P14" s="69" t="s">
        <v>49</v>
      </c>
      <c r="Q14" s="69" t="s">
        <v>185</v>
      </c>
      <c r="R14" s="69" t="s">
        <v>55</v>
      </c>
      <c r="S14" s="69" t="s">
        <v>58</v>
      </c>
      <c r="T14" s="69" t="s">
        <v>61</v>
      </c>
      <c r="U14" s="69" t="s">
        <v>62</v>
      </c>
      <c r="V14" s="69" t="s">
        <v>63</v>
      </c>
      <c r="W14" s="70" t="s">
        <v>65</v>
      </c>
      <c r="X14" s="2" t="s">
        <v>135</v>
      </c>
    </row>
    <row r="15" spans="1:24" s="5" customFormat="1" ht="25.5" x14ac:dyDescent="0.2">
      <c r="B15" s="111" t="s">
        <v>311</v>
      </c>
      <c r="C15" s="112" t="s">
        <v>312</v>
      </c>
      <c r="D15" s="112"/>
      <c r="E15" s="113"/>
      <c r="F15" s="114"/>
      <c r="G15" s="114"/>
      <c r="H15" s="114"/>
      <c r="I15" s="114"/>
      <c r="J15" s="115" t="s">
        <v>297</v>
      </c>
      <c r="K15" s="115" t="s">
        <v>298</v>
      </c>
      <c r="L15" s="115" t="s">
        <v>299</v>
      </c>
      <c r="M15" s="115" t="s">
        <v>300</v>
      </c>
      <c r="N15" s="115" t="s">
        <v>301</v>
      </c>
      <c r="O15" s="115" t="s">
        <v>302</v>
      </c>
      <c r="P15" s="115" t="s">
        <v>303</v>
      </c>
      <c r="Q15" s="115" t="s">
        <v>304</v>
      </c>
      <c r="R15" s="115" t="s">
        <v>305</v>
      </c>
      <c r="S15" s="115" t="s">
        <v>306</v>
      </c>
      <c r="T15" s="115" t="s">
        <v>307</v>
      </c>
      <c r="U15" s="115" t="s">
        <v>308</v>
      </c>
      <c r="V15" s="115" t="s">
        <v>309</v>
      </c>
      <c r="W15" s="116" t="s">
        <v>310</v>
      </c>
      <c r="X15" s="2"/>
    </row>
    <row r="16" spans="1:24" s="5" customFormat="1" outlineLevel="1" x14ac:dyDescent="0.2">
      <c r="B16" s="11"/>
      <c r="C16" s="10"/>
      <c r="D16" s="12" t="s">
        <v>11</v>
      </c>
      <c r="E16" s="12"/>
      <c r="F16" s="12"/>
      <c r="G16" s="12"/>
      <c r="H16" s="12"/>
      <c r="I16" s="12"/>
      <c r="J16" s="13" t="s">
        <v>0</v>
      </c>
      <c r="K16" s="13" t="s">
        <v>1</v>
      </c>
      <c r="L16" s="13" t="s">
        <v>2</v>
      </c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4"/>
      <c r="X16" s="32">
        <v>0</v>
      </c>
    </row>
    <row r="17" spans="2:24" s="5" customFormat="1" x14ac:dyDescent="0.2">
      <c r="B17" s="28">
        <v>1511</v>
      </c>
      <c r="C17" s="8"/>
      <c r="D17" s="71"/>
      <c r="E17" s="72" t="s">
        <v>12</v>
      </c>
      <c r="F17" s="73"/>
      <c r="G17" s="73"/>
      <c r="H17" s="73"/>
      <c r="I17" s="73" t="s">
        <v>330</v>
      </c>
      <c r="J17" s="8" t="s">
        <v>0</v>
      </c>
      <c r="K17" s="8" t="s">
        <v>1</v>
      </c>
      <c r="L17" s="8" t="s">
        <v>3</v>
      </c>
      <c r="M17" s="8"/>
      <c r="N17" s="8"/>
      <c r="O17" s="8"/>
      <c r="P17" s="8"/>
      <c r="Q17" s="8"/>
      <c r="R17" s="8"/>
      <c r="S17" s="8"/>
      <c r="T17" s="8"/>
      <c r="U17" s="8"/>
      <c r="V17" s="8"/>
      <c r="W17" s="74"/>
      <c r="X17" s="32" t="e">
        <f>IF(AND(J11&lt;=1,K11&gt;0.7,L11&lt;=0.1),1511,0)</f>
        <v>#DIV/0!</v>
      </c>
    </row>
    <row r="18" spans="2:24" s="5" customFormat="1" x14ac:dyDescent="0.2">
      <c r="B18" s="28">
        <v>1512</v>
      </c>
      <c r="C18" s="8"/>
      <c r="D18" s="71"/>
      <c r="E18" s="72" t="s">
        <v>13</v>
      </c>
      <c r="F18" s="73"/>
      <c r="G18" s="73"/>
      <c r="H18" s="73"/>
      <c r="I18" s="73" t="s">
        <v>216</v>
      </c>
      <c r="J18" s="8" t="s">
        <v>0</v>
      </c>
      <c r="K18" s="8"/>
      <c r="L18" s="8" t="s">
        <v>2</v>
      </c>
      <c r="M18" s="8"/>
      <c r="N18" s="8"/>
      <c r="O18" s="8"/>
      <c r="P18" s="8"/>
      <c r="Q18" s="8"/>
      <c r="R18" s="8"/>
      <c r="S18" s="8"/>
      <c r="T18" s="8"/>
      <c r="U18" s="8"/>
      <c r="V18" s="8"/>
      <c r="W18" s="74"/>
      <c r="X18" s="32" t="e">
        <f>IF(AND(J11&lt;=1,L11&gt;0.1),1512,0)</f>
        <v>#DIV/0!</v>
      </c>
    </row>
    <row r="19" spans="2:24" s="5" customFormat="1" hidden="1" outlineLevel="1" x14ac:dyDescent="0.2">
      <c r="B19" s="28"/>
      <c r="C19" s="8"/>
      <c r="D19" s="71"/>
      <c r="E19" s="75"/>
      <c r="F19" s="76" t="s">
        <v>14</v>
      </c>
      <c r="G19" s="76"/>
      <c r="H19" s="76"/>
      <c r="I19" s="76"/>
      <c r="J19" s="8"/>
      <c r="K19" s="8"/>
      <c r="L19" s="8"/>
      <c r="M19" s="8" t="s">
        <v>2</v>
      </c>
      <c r="N19" s="8" t="s">
        <v>3</v>
      </c>
      <c r="O19" s="8" t="s">
        <v>3</v>
      </c>
      <c r="P19" s="8"/>
      <c r="Q19" s="8"/>
      <c r="R19" s="8"/>
      <c r="S19" s="8"/>
      <c r="T19" s="8"/>
      <c r="U19" s="8"/>
      <c r="V19" s="8"/>
      <c r="W19" s="74"/>
      <c r="X19" s="32" t="e">
        <f>IF(AND(J11&lt;=1,L11&gt;0.1,M11&gt;0.1,N11&lt;=0.1,O11&lt;=0.1),0,0)</f>
        <v>#DIV/0!</v>
      </c>
    </row>
    <row r="20" spans="2:24" s="5" customFormat="1" hidden="1" outlineLevel="1" x14ac:dyDescent="0.2">
      <c r="B20" s="28"/>
      <c r="C20" s="8"/>
      <c r="D20" s="71"/>
      <c r="E20" s="75"/>
      <c r="F20" s="76" t="s">
        <v>15</v>
      </c>
      <c r="G20" s="76"/>
      <c r="H20" s="76"/>
      <c r="I20" s="76"/>
      <c r="J20" s="8"/>
      <c r="K20" s="8"/>
      <c r="L20" s="8"/>
      <c r="M20" s="8" t="s">
        <v>3</v>
      </c>
      <c r="N20" s="8" t="s">
        <v>2</v>
      </c>
      <c r="O20" s="8" t="s">
        <v>3</v>
      </c>
      <c r="P20" s="8"/>
      <c r="Q20" s="8"/>
      <c r="R20" s="8"/>
      <c r="S20" s="8"/>
      <c r="T20" s="8"/>
      <c r="U20" s="8"/>
      <c r="V20" s="8"/>
      <c r="W20" s="74"/>
      <c r="X20" s="32" t="e">
        <f>IF(AND(J11&lt;=1,L11&gt;0.1,M11&lt;=0.1,N11&gt;0.1,O11&lt;=0.1),0,0)</f>
        <v>#DIV/0!</v>
      </c>
    </row>
    <row r="21" spans="2:24" s="5" customFormat="1" hidden="1" outlineLevel="1" x14ac:dyDescent="0.2">
      <c r="B21" s="28"/>
      <c r="C21" s="8"/>
      <c r="D21" s="71"/>
      <c r="E21" s="75"/>
      <c r="F21" s="76" t="s">
        <v>16</v>
      </c>
      <c r="G21" s="76"/>
      <c r="H21" s="76"/>
      <c r="I21" s="76"/>
      <c r="J21" s="8"/>
      <c r="K21" s="8"/>
      <c r="L21" s="8"/>
      <c r="M21" s="8" t="s">
        <v>3</v>
      </c>
      <c r="N21" s="8" t="s">
        <v>3</v>
      </c>
      <c r="O21" s="8" t="s">
        <v>2</v>
      </c>
      <c r="P21" s="8"/>
      <c r="Q21" s="8"/>
      <c r="R21" s="8"/>
      <c r="S21" s="8"/>
      <c r="T21" s="8"/>
      <c r="U21" s="8"/>
      <c r="V21" s="8"/>
      <c r="W21" s="74"/>
      <c r="X21" s="32" t="e">
        <f>IF(AND(J11&lt;=1,L11&gt;0.1,M11&lt;=0.1,N11&lt;=0.1,O11&gt;0.1),0,0)</f>
        <v>#DIV/0!</v>
      </c>
    </row>
    <row r="22" spans="2:24" s="5" customFormat="1" ht="13.5" hidden="1" outlineLevel="1" thickBot="1" x14ac:dyDescent="0.25">
      <c r="B22" s="29"/>
      <c r="C22" s="9"/>
      <c r="D22" s="77"/>
      <c r="E22" s="78"/>
      <c r="F22" s="79" t="s">
        <v>17</v>
      </c>
      <c r="G22" s="79"/>
      <c r="H22" s="79"/>
      <c r="I22" s="79"/>
      <c r="J22" s="9"/>
      <c r="K22" s="9"/>
      <c r="L22" s="9" t="s">
        <v>2</v>
      </c>
      <c r="M22" s="9"/>
      <c r="N22" s="9"/>
      <c r="O22" s="9"/>
      <c r="P22" s="9"/>
      <c r="Q22" s="9"/>
      <c r="R22" s="9"/>
      <c r="S22" s="9"/>
      <c r="T22" s="9"/>
      <c r="U22" s="9"/>
      <c r="V22" s="9"/>
      <c r="W22" s="80" t="s">
        <v>177</v>
      </c>
      <c r="X22" s="32" t="e">
        <f>IF(AND(J11&lt;=1,L11&gt;0.1,X19=0,X20=0,X21=0),0,0)</f>
        <v>#DIV/0!</v>
      </c>
    </row>
    <row r="23" spans="2:24" s="5" customFormat="1" hidden="1" outlineLevel="1" x14ac:dyDescent="0.2">
      <c r="B23" s="86"/>
      <c r="C23" s="7"/>
      <c r="D23" s="81" t="s">
        <v>18</v>
      </c>
      <c r="E23" s="82"/>
      <c r="F23" s="83"/>
      <c r="G23" s="83"/>
      <c r="H23" s="83"/>
      <c r="I23" s="83"/>
      <c r="J23" s="7" t="s">
        <v>134</v>
      </c>
      <c r="K23" s="7" t="s">
        <v>4</v>
      </c>
      <c r="L23" s="7" t="s">
        <v>3</v>
      </c>
      <c r="M23" s="7"/>
      <c r="N23" s="7"/>
      <c r="O23" s="7"/>
      <c r="P23" s="7" t="s">
        <v>5</v>
      </c>
      <c r="Q23" s="7"/>
      <c r="R23" s="7"/>
      <c r="S23" s="7" t="s">
        <v>6</v>
      </c>
      <c r="T23" s="7" t="s">
        <v>6</v>
      </c>
      <c r="U23" s="7"/>
      <c r="V23" s="7"/>
      <c r="W23" s="84"/>
      <c r="X23" s="32">
        <v>0</v>
      </c>
    </row>
    <row r="24" spans="2:24" s="5" customFormat="1" hidden="1" outlineLevel="1" x14ac:dyDescent="0.2">
      <c r="B24" s="28"/>
      <c r="C24" s="8"/>
      <c r="D24" s="71"/>
      <c r="E24" s="75" t="s">
        <v>19</v>
      </c>
      <c r="F24" s="76"/>
      <c r="G24" s="76"/>
      <c r="H24" s="76"/>
      <c r="I24" s="76"/>
      <c r="J24" s="8" t="s">
        <v>134</v>
      </c>
      <c r="K24" s="8" t="s">
        <v>4</v>
      </c>
      <c r="L24" s="8" t="s">
        <v>3</v>
      </c>
      <c r="M24" s="8"/>
      <c r="N24" s="8"/>
      <c r="O24" s="8"/>
      <c r="P24" s="8" t="s">
        <v>5</v>
      </c>
      <c r="Q24" s="8"/>
      <c r="R24" s="8"/>
      <c r="S24" s="8"/>
      <c r="T24" s="8"/>
      <c r="U24" s="8"/>
      <c r="V24" s="8"/>
      <c r="W24" s="74"/>
      <c r="X24" s="32">
        <v>0</v>
      </c>
    </row>
    <row r="25" spans="2:24" s="5" customFormat="1" collapsed="1" x14ac:dyDescent="0.2">
      <c r="B25" s="28">
        <v>1521</v>
      </c>
      <c r="C25" s="8"/>
      <c r="D25" s="71"/>
      <c r="E25" s="85" t="s">
        <v>341</v>
      </c>
      <c r="F25" s="76"/>
      <c r="G25" s="76"/>
      <c r="H25" s="76"/>
      <c r="I25" s="76" t="s">
        <v>331</v>
      </c>
      <c r="J25" s="8"/>
      <c r="K25" s="8" t="s">
        <v>4</v>
      </c>
      <c r="L25" s="8" t="s">
        <v>3</v>
      </c>
      <c r="M25" s="8"/>
      <c r="N25" s="8"/>
      <c r="O25" s="8"/>
      <c r="P25" s="8" t="s">
        <v>5</v>
      </c>
      <c r="Q25" s="95" t="s">
        <v>176</v>
      </c>
      <c r="R25" s="8" t="s">
        <v>4</v>
      </c>
      <c r="S25" s="8"/>
      <c r="T25" s="8"/>
      <c r="U25" s="8"/>
      <c r="V25" s="8"/>
      <c r="W25" s="74"/>
      <c r="X25" s="32" t="e">
        <f>IF(AND(K11&lt;=0.25,L11&lt;=0.1,P11&gt;0.75,Q11&gt;0.65,R11&lt;=0.25),1521,0)</f>
        <v>#DIV/0!</v>
      </c>
    </row>
    <row r="26" spans="2:24" s="5" customFormat="1" x14ac:dyDescent="0.2">
      <c r="B26" s="28">
        <v>1522</v>
      </c>
      <c r="C26" s="8"/>
      <c r="D26" s="71"/>
      <c r="E26" s="85" t="s">
        <v>20</v>
      </c>
      <c r="F26" s="76"/>
      <c r="G26" s="76"/>
      <c r="H26" s="76"/>
      <c r="I26" s="76" t="s">
        <v>332</v>
      </c>
      <c r="J26" s="8"/>
      <c r="K26" s="8" t="s">
        <v>4</v>
      </c>
      <c r="L26" s="8" t="s">
        <v>3</v>
      </c>
      <c r="M26" s="8"/>
      <c r="N26" s="8"/>
      <c r="O26" s="8"/>
      <c r="P26" s="8" t="s">
        <v>5</v>
      </c>
      <c r="Q26" s="8" t="s">
        <v>4</v>
      </c>
      <c r="R26" s="8" t="s">
        <v>7</v>
      </c>
      <c r="S26" s="8"/>
      <c r="T26" s="8"/>
      <c r="U26" s="8"/>
      <c r="V26" s="8"/>
      <c r="W26" s="74"/>
      <c r="X26" s="32" t="e">
        <f>IF(AND(K11&lt;=0.25,L11&lt;=0.1,P11&gt;0.75,Q11&lt;=0.25,R11&gt;0.25),1522,0)</f>
        <v>#DIV/0!</v>
      </c>
    </row>
    <row r="27" spans="2:24" s="5" customFormat="1" x14ac:dyDescent="0.2">
      <c r="B27" s="28">
        <v>1523</v>
      </c>
      <c r="C27" s="8"/>
      <c r="D27" s="71"/>
      <c r="E27" s="85" t="s">
        <v>342</v>
      </c>
      <c r="F27" s="76"/>
      <c r="G27" s="76"/>
      <c r="H27" s="76"/>
      <c r="I27" s="76" t="s">
        <v>333</v>
      </c>
      <c r="J27" s="8"/>
      <c r="K27" s="8" t="s">
        <v>4</v>
      </c>
      <c r="L27" s="8" t="s">
        <v>3</v>
      </c>
      <c r="M27" s="8"/>
      <c r="N27" s="8"/>
      <c r="O27" s="8"/>
      <c r="P27" s="8" t="s">
        <v>5</v>
      </c>
      <c r="Q27" s="8"/>
      <c r="R27" s="8"/>
      <c r="S27" s="8"/>
      <c r="T27" s="8"/>
      <c r="U27" s="8"/>
      <c r="V27" s="8"/>
      <c r="W27" s="74" t="s">
        <v>178</v>
      </c>
      <c r="X27" s="32" t="e">
        <f>IF(AND(K11&lt;=0.25,L11&lt;=0.1,P11&gt;0.75,X25=0,X26=0),1523,0)</f>
        <v>#DIV/0!</v>
      </c>
    </row>
    <row r="28" spans="2:24" s="5" customFormat="1" x14ac:dyDescent="0.2">
      <c r="B28" s="28">
        <v>1531</v>
      </c>
      <c r="C28" s="8"/>
      <c r="D28" s="71"/>
      <c r="E28" s="85" t="s">
        <v>64</v>
      </c>
      <c r="F28" s="76"/>
      <c r="G28" s="76"/>
      <c r="H28" s="76"/>
      <c r="I28" s="76" t="s">
        <v>337</v>
      </c>
      <c r="J28" s="8"/>
      <c r="K28" s="8" t="s">
        <v>4</v>
      </c>
      <c r="L28" s="8" t="s">
        <v>3</v>
      </c>
      <c r="M28" s="8"/>
      <c r="N28" s="8"/>
      <c r="O28" s="8"/>
      <c r="P28" s="8"/>
      <c r="Q28" s="8"/>
      <c r="R28" s="8"/>
      <c r="S28" s="8" t="s">
        <v>6</v>
      </c>
      <c r="T28" s="8"/>
      <c r="U28" s="8"/>
      <c r="V28" s="8"/>
      <c r="W28" s="74"/>
      <c r="X28" s="32" t="e">
        <f>IF(AND(J11&gt;1,K11&lt;=0.25,L11&lt;=0.1,S11&gt;0.5),1531,0)</f>
        <v>#DIV/0!</v>
      </c>
    </row>
    <row r="29" spans="2:24" s="5" customFormat="1" x14ac:dyDescent="0.2">
      <c r="B29" s="28">
        <v>1541</v>
      </c>
      <c r="C29" s="8"/>
      <c r="D29" s="71"/>
      <c r="E29" s="85" t="s">
        <v>26</v>
      </c>
      <c r="F29" s="76"/>
      <c r="G29" s="76"/>
      <c r="H29" s="76"/>
      <c r="I29" s="76" t="s">
        <v>334</v>
      </c>
      <c r="J29" s="8"/>
      <c r="K29" s="8" t="s">
        <v>4</v>
      </c>
      <c r="L29" s="8" t="s">
        <v>3</v>
      </c>
      <c r="M29" s="8"/>
      <c r="N29" s="8"/>
      <c r="O29" s="8"/>
      <c r="P29" s="8"/>
      <c r="Q29" s="8"/>
      <c r="R29" s="8"/>
      <c r="S29" s="8"/>
      <c r="T29" s="8" t="s">
        <v>6</v>
      </c>
      <c r="U29" s="8"/>
      <c r="V29" s="8"/>
      <c r="W29" s="74"/>
      <c r="X29" s="32" t="e">
        <f>IF(AND(J11&gt;1,K11&lt;=0.25,L11&lt;=0.1,T11&gt;0.5),1541,0)</f>
        <v>#DIV/0!</v>
      </c>
    </row>
    <row r="30" spans="2:24" s="5" customFormat="1" hidden="1" outlineLevel="1" x14ac:dyDescent="0.2">
      <c r="B30" s="28"/>
      <c r="C30" s="8"/>
      <c r="D30" s="71"/>
      <c r="E30" s="75"/>
      <c r="F30" s="76" t="s">
        <v>21</v>
      </c>
      <c r="G30" s="76"/>
      <c r="H30" s="76"/>
      <c r="I30" s="76"/>
      <c r="J30" s="8" t="s">
        <v>134</v>
      </c>
      <c r="K30" s="8" t="s">
        <v>4</v>
      </c>
      <c r="L30" s="8" t="s">
        <v>3</v>
      </c>
      <c r="M30" s="8"/>
      <c r="N30" s="8"/>
      <c r="O30" s="8"/>
      <c r="P30" s="8"/>
      <c r="Q30" s="8"/>
      <c r="R30" s="8"/>
      <c r="S30" s="8"/>
      <c r="T30" s="8"/>
      <c r="U30" s="8" t="s">
        <v>6</v>
      </c>
      <c r="V30" s="8"/>
      <c r="W30" s="74"/>
      <c r="X30" s="62" t="e">
        <f>IF(AND(J11&gt;1,K11&lt;=0.25,L11&lt;=0.1,U12&gt;0.5),0,0)</f>
        <v>#DIV/0!</v>
      </c>
    </row>
    <row r="31" spans="2:24" s="5" customFormat="1" hidden="1" outlineLevel="1" x14ac:dyDescent="0.2">
      <c r="B31" s="28"/>
      <c r="C31" s="8"/>
      <c r="D31" s="71"/>
      <c r="E31" s="75"/>
      <c r="F31" s="76" t="s">
        <v>22</v>
      </c>
      <c r="G31" s="76"/>
      <c r="H31" s="76"/>
      <c r="I31" s="76"/>
      <c r="J31" s="8" t="s">
        <v>134</v>
      </c>
      <c r="K31" s="8" t="s">
        <v>4</v>
      </c>
      <c r="L31" s="8" t="s">
        <v>3</v>
      </c>
      <c r="M31" s="8"/>
      <c r="N31" s="8"/>
      <c r="O31" s="8"/>
      <c r="P31" s="8"/>
      <c r="Q31" s="8"/>
      <c r="R31" s="8"/>
      <c r="S31" s="8"/>
      <c r="T31" s="8"/>
      <c r="U31" s="8"/>
      <c r="V31" s="8" t="s">
        <v>6</v>
      </c>
      <c r="W31" s="74"/>
      <c r="X31" s="62" t="e">
        <f>IF(AND(J11&gt;1,K11&lt;=0.25,L11&lt;=0.1,V11&gt;0.5),0,0)</f>
        <v>#DIV/0!</v>
      </c>
    </row>
    <row r="32" spans="2:24" s="5" customFormat="1" ht="13.5" hidden="1" outlineLevel="1" thickBot="1" x14ac:dyDescent="0.25">
      <c r="B32" s="29"/>
      <c r="C32" s="9"/>
      <c r="D32" s="77"/>
      <c r="E32" s="78"/>
      <c r="F32" s="79" t="s">
        <v>27</v>
      </c>
      <c r="G32" s="79"/>
      <c r="H32" s="79"/>
      <c r="I32" s="79"/>
      <c r="J32" s="9" t="s">
        <v>134</v>
      </c>
      <c r="K32" s="9" t="s">
        <v>4</v>
      </c>
      <c r="L32" s="9" t="s">
        <v>3</v>
      </c>
      <c r="M32" s="9"/>
      <c r="N32" s="9"/>
      <c r="O32" s="9"/>
      <c r="P32" s="9"/>
      <c r="Q32" s="9"/>
      <c r="R32" s="9"/>
      <c r="S32" s="9"/>
      <c r="T32" s="9" t="s">
        <v>6</v>
      </c>
      <c r="U32" s="9" t="s">
        <v>8</v>
      </c>
      <c r="V32" s="9" t="s">
        <v>8</v>
      </c>
      <c r="W32" s="80"/>
      <c r="X32" s="62" t="e">
        <f>IF(AND(J11&gt;1,K11&lt;=0.25,L11&lt;=0.1,T11&gt;0.5,U11&lt;=0.5,V11&lt;=0.5),0,0)</f>
        <v>#DIV/0!</v>
      </c>
    </row>
    <row r="33" spans="2:24" s="5" customFormat="1" hidden="1" outlineLevel="1" x14ac:dyDescent="0.2">
      <c r="B33" s="86"/>
      <c r="C33" s="7"/>
      <c r="D33" s="81" t="s">
        <v>23</v>
      </c>
      <c r="E33" s="82"/>
      <c r="F33" s="83"/>
      <c r="G33" s="83"/>
      <c r="H33" s="83" t="s">
        <v>335</v>
      </c>
      <c r="I33" s="83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84" t="s">
        <v>179</v>
      </c>
      <c r="X33" s="32">
        <v>0</v>
      </c>
    </row>
    <row r="34" spans="2:24" s="5" customFormat="1" collapsed="1" x14ac:dyDescent="0.2">
      <c r="B34" s="28">
        <v>1551</v>
      </c>
      <c r="C34" s="8"/>
      <c r="D34" s="71"/>
      <c r="E34" s="85" t="s">
        <v>343</v>
      </c>
      <c r="F34" s="76"/>
      <c r="G34" s="76"/>
      <c r="H34" s="76"/>
      <c r="I34" s="76" t="s">
        <v>338</v>
      </c>
      <c r="J34" s="8"/>
      <c r="K34" s="8" t="s">
        <v>9</v>
      </c>
      <c r="L34" s="8"/>
      <c r="M34" s="8"/>
      <c r="N34" s="8"/>
      <c r="O34" s="8"/>
      <c r="P34" s="8" t="s">
        <v>5</v>
      </c>
      <c r="Q34" s="95" t="s">
        <v>176</v>
      </c>
      <c r="R34" s="8" t="s">
        <v>4</v>
      </c>
      <c r="S34" s="8"/>
      <c r="T34" s="8"/>
      <c r="U34" s="8"/>
      <c r="V34" s="8"/>
      <c r="W34" s="74" t="s">
        <v>179</v>
      </c>
      <c r="X34" s="32" t="e">
        <f>IF(AND(K11&gt;0.4,P11&gt;0.75,Q11&gt;0.65,R11&lt;=0.25,X17=0,X18=0,X19=0,X20=0,X21=0,X22=0,X25=0,X26=0,X27=0,X28=0,X29=0,X30=0,X31=0,X32=0,X33=0),1551,0)</f>
        <v>#DIV/0!</v>
      </c>
    </row>
    <row r="35" spans="2:24" s="5" customFormat="1" x14ac:dyDescent="0.2">
      <c r="B35" s="28">
        <v>1552</v>
      </c>
      <c r="C35" s="8"/>
      <c r="D35" s="71"/>
      <c r="E35" s="85" t="s">
        <v>24</v>
      </c>
      <c r="F35" s="76"/>
      <c r="G35" s="76"/>
      <c r="H35" s="76"/>
      <c r="I35" s="76" t="s">
        <v>339</v>
      </c>
      <c r="J35" s="8"/>
      <c r="K35" s="8"/>
      <c r="L35" s="8"/>
      <c r="M35" s="8"/>
      <c r="N35" s="8"/>
      <c r="O35" s="8"/>
      <c r="P35" s="8" t="s">
        <v>5</v>
      </c>
      <c r="Q35" s="8" t="s">
        <v>4</v>
      </c>
      <c r="R35" s="8" t="s">
        <v>7</v>
      </c>
      <c r="S35" s="8"/>
      <c r="T35" s="8"/>
      <c r="U35" s="8"/>
      <c r="V35" s="8"/>
      <c r="W35" s="74" t="s">
        <v>179</v>
      </c>
      <c r="X35" s="32" t="e">
        <f>IF(AND(P11&gt;0.75,Q11&lt;=0.25,R11&gt;0.25,X16=0,X17=0,X18=0,X19=0,X20=0,X21=0,X22=0,X23=0,X24=0,X25=0,X26=0,X27=0,X28=0,X29=0,X30=0,X31=0,X32=0,X33=0,X34=0),1552,0)</f>
        <v>#DIV/0!</v>
      </c>
    </row>
    <row r="36" spans="2:24" s="5" customFormat="1" x14ac:dyDescent="0.2">
      <c r="B36" s="28">
        <v>1553</v>
      </c>
      <c r="C36" s="8"/>
      <c r="D36" s="71"/>
      <c r="E36" s="85" t="s">
        <v>28</v>
      </c>
      <c r="F36" s="76"/>
      <c r="G36" s="76"/>
      <c r="H36" s="76"/>
      <c r="I36" s="76" t="s">
        <v>340</v>
      </c>
      <c r="J36" s="8"/>
      <c r="K36" s="8"/>
      <c r="L36" s="8"/>
      <c r="M36" s="8"/>
      <c r="N36" s="8"/>
      <c r="O36" s="8"/>
      <c r="P36" s="8"/>
      <c r="Q36" s="8"/>
      <c r="R36" s="8"/>
      <c r="S36" s="8"/>
      <c r="T36" s="8" t="s">
        <v>7</v>
      </c>
      <c r="U36" s="8"/>
      <c r="V36" s="8"/>
      <c r="W36" s="74" t="s">
        <v>179</v>
      </c>
      <c r="X36" s="32" t="e">
        <f>IF(AND(T11&gt;0.25,X16=0,X17=0,X18=0,X19=0,X20=0,X21=0,X22=0,X23=0,X24=0,X27=0,X28=0,X29=0,X30=0,X31=0,X32=0,X33=0,X34=0),1553,0)</f>
        <v>#DIV/0!</v>
      </c>
    </row>
    <row r="37" spans="2:24" s="5" customFormat="1" x14ac:dyDescent="0.2">
      <c r="B37" s="28">
        <v>1554</v>
      </c>
      <c r="C37" s="8"/>
      <c r="D37" s="71"/>
      <c r="E37" s="85" t="s">
        <v>25</v>
      </c>
      <c r="F37" s="76"/>
      <c r="G37" s="76"/>
      <c r="H37" s="76"/>
      <c r="I37" s="76" t="s">
        <v>336</v>
      </c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74" t="s">
        <v>180</v>
      </c>
      <c r="X37" s="32" t="e">
        <f>IF(AND(X16=0,X17=0,X18=0,X25=0,X26=0,X27=0,X28=0,X29=0,X34=0,X35=0,X36=0),1554,0)</f>
        <v>#DIV/0!</v>
      </c>
    </row>
    <row r="38" spans="2:24" s="5" customFormat="1" hidden="1" outlineLevel="1" x14ac:dyDescent="0.2">
      <c r="B38" s="8"/>
      <c r="C38" s="8">
        <v>1555</v>
      </c>
      <c r="D38" s="71"/>
      <c r="E38" s="75"/>
      <c r="F38" s="76" t="s">
        <v>344</v>
      </c>
      <c r="G38" s="76"/>
      <c r="H38" s="76"/>
      <c r="I38" s="76"/>
      <c r="J38" s="8"/>
      <c r="K38" s="8"/>
      <c r="L38" s="8"/>
      <c r="M38" s="8"/>
      <c r="N38" s="8"/>
      <c r="O38" s="8"/>
      <c r="P38" s="8" t="s">
        <v>5</v>
      </c>
      <c r="Q38" s="8" t="s">
        <v>7</v>
      </c>
      <c r="R38" s="8" t="s">
        <v>4</v>
      </c>
      <c r="S38" s="8"/>
      <c r="T38" s="8"/>
      <c r="U38" s="8"/>
      <c r="V38" s="8"/>
      <c r="W38" s="74" t="s">
        <v>180</v>
      </c>
      <c r="X38" s="62" t="s">
        <v>182</v>
      </c>
    </row>
    <row r="39" spans="2:24" s="5" customFormat="1" hidden="1" outlineLevel="1" x14ac:dyDescent="0.2">
      <c r="B39" s="8"/>
      <c r="C39" s="8">
        <v>1556</v>
      </c>
      <c r="D39" s="71"/>
      <c r="E39" s="75"/>
      <c r="F39" s="76" t="s">
        <v>29</v>
      </c>
      <c r="G39" s="76"/>
      <c r="H39" s="76"/>
      <c r="I39" s="76"/>
      <c r="J39" s="8"/>
      <c r="K39" s="8"/>
      <c r="L39" s="8"/>
      <c r="M39" s="8"/>
      <c r="N39" s="8"/>
      <c r="O39" s="8"/>
      <c r="P39" s="8" t="s">
        <v>5</v>
      </c>
      <c r="Q39" s="8" t="s">
        <v>4</v>
      </c>
      <c r="R39" s="8" t="s">
        <v>4</v>
      </c>
      <c r="S39" s="8"/>
      <c r="T39" s="8"/>
      <c r="U39" s="8"/>
      <c r="V39" s="8"/>
      <c r="W39" s="74" t="s">
        <v>180</v>
      </c>
      <c r="X39" s="62" t="s">
        <v>183</v>
      </c>
    </row>
    <row r="40" spans="2:24" s="5" customFormat="1" ht="13.5" hidden="1" outlineLevel="1" thickBot="1" x14ac:dyDescent="0.25">
      <c r="B40" s="9"/>
      <c r="C40" s="9">
        <v>1557</v>
      </c>
      <c r="D40" s="77"/>
      <c r="E40" s="78"/>
      <c r="F40" s="79" t="s">
        <v>30</v>
      </c>
      <c r="G40" s="79"/>
      <c r="H40" s="79"/>
      <c r="I40" s="7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80" t="s">
        <v>181</v>
      </c>
      <c r="X40" s="62" t="s">
        <v>184</v>
      </c>
    </row>
    <row r="41" spans="2:24" collapsed="1" x14ac:dyDescent="0.2">
      <c r="B41" s="19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</row>
    <row r="42" spans="2:24" x14ac:dyDescent="0.2">
      <c r="B42" s="87" t="s">
        <v>168</v>
      </c>
      <c r="C42" s="88"/>
      <c r="D42" s="88"/>
      <c r="E42" s="88"/>
      <c r="F42" s="88"/>
      <c r="G42" s="88"/>
      <c r="H42" s="88"/>
      <c r="I42" s="88"/>
      <c r="J42" s="88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1" t="e">
        <f>SUM(X16:X40)</f>
        <v>#DIV/0!</v>
      </c>
    </row>
    <row r="44" spans="2:24" hidden="1" x14ac:dyDescent="0.2">
      <c r="C44" s="16" t="s">
        <v>42</v>
      </c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21"/>
      <c r="Q44" s="15"/>
    </row>
    <row r="45" spans="2:24" x14ac:dyDescent="0.2">
      <c r="C45" s="19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6"/>
      <c r="X45" s="1" t="e">
        <f>IF(AND(OR(X42=1511,X42=1521,X42=1541,X42=1551,X42=1553,X42=1554),Region=1),1,IF(AND(OR(X42=1521,X42=1522,X42=1541,X42=1553,X42=1554),Region=2),1,IF(AND(OR(X42=1521,X42=1522,X42=1523),Region=3),1,2)))</f>
        <v>#DIV/0!</v>
      </c>
    </row>
    <row r="46" spans="2:24" x14ac:dyDescent="0.2">
      <c r="D46" s="2" t="s">
        <v>31</v>
      </c>
    </row>
    <row r="47" spans="2:24" x14ac:dyDescent="0.2">
      <c r="D47" s="1" t="s">
        <v>43</v>
      </c>
      <c r="F47" s="1" t="s">
        <v>32</v>
      </c>
      <c r="H47" s="1" t="s">
        <v>294</v>
      </c>
      <c r="I47" s="1" t="s">
        <v>351</v>
      </c>
    </row>
    <row r="48" spans="2:24" x14ac:dyDescent="0.2">
      <c r="D48" s="1" t="s">
        <v>45</v>
      </c>
      <c r="F48" s="1" t="s">
        <v>33</v>
      </c>
      <c r="H48" s="1" t="s">
        <v>352</v>
      </c>
      <c r="I48" s="1" t="s">
        <v>353</v>
      </c>
    </row>
    <row r="49" spans="4:15" x14ac:dyDescent="0.2">
      <c r="D49" s="1" t="s">
        <v>46</v>
      </c>
      <c r="F49" s="1" t="s">
        <v>34</v>
      </c>
      <c r="H49" s="1" t="s">
        <v>354</v>
      </c>
      <c r="I49" s="1" t="s">
        <v>355</v>
      </c>
    </row>
    <row r="50" spans="4:15" x14ac:dyDescent="0.2">
      <c r="D50" s="1" t="s">
        <v>48</v>
      </c>
      <c r="F50" s="1" t="s">
        <v>35</v>
      </c>
      <c r="H50" s="1" t="s">
        <v>356</v>
      </c>
      <c r="I50" s="1" t="s">
        <v>357</v>
      </c>
    </row>
    <row r="51" spans="4:15" x14ac:dyDescent="0.2">
      <c r="D51" s="1" t="s">
        <v>51</v>
      </c>
      <c r="F51" s="1" t="s">
        <v>36</v>
      </c>
      <c r="H51" s="1" t="s">
        <v>358</v>
      </c>
      <c r="I51" s="1" t="s">
        <v>359</v>
      </c>
      <c r="O51" s="18"/>
    </row>
    <row r="52" spans="4:15" x14ac:dyDescent="0.2">
      <c r="D52" s="2"/>
    </row>
    <row r="53" spans="4:15" x14ac:dyDescent="0.2">
      <c r="D53" s="1" t="s">
        <v>50</v>
      </c>
      <c r="F53" s="1" t="s">
        <v>37</v>
      </c>
      <c r="H53" s="1" t="s">
        <v>360</v>
      </c>
      <c r="I53" s="1" t="s">
        <v>361</v>
      </c>
    </row>
    <row r="54" spans="4:15" x14ac:dyDescent="0.2">
      <c r="D54" s="97" t="s">
        <v>187</v>
      </c>
      <c r="F54" s="97" t="s">
        <v>188</v>
      </c>
      <c r="G54" s="97"/>
      <c r="H54" s="1" t="s">
        <v>362</v>
      </c>
      <c r="I54" s="1" t="s">
        <v>363</v>
      </c>
    </row>
    <row r="55" spans="4:15" x14ac:dyDescent="0.2">
      <c r="D55" s="1" t="s">
        <v>55</v>
      </c>
      <c r="F55" s="1" t="s">
        <v>38</v>
      </c>
      <c r="H55" s="1" t="s">
        <v>364</v>
      </c>
      <c r="I55" s="1" t="s">
        <v>365</v>
      </c>
    </row>
    <row r="56" spans="4:15" x14ac:dyDescent="0.2">
      <c r="D56" s="1" t="s">
        <v>57</v>
      </c>
      <c r="F56" s="1" t="s">
        <v>56</v>
      </c>
      <c r="H56" s="1" t="s">
        <v>366</v>
      </c>
      <c r="I56" s="1" t="s">
        <v>367</v>
      </c>
    </row>
    <row r="57" spans="4:15" x14ac:dyDescent="0.2">
      <c r="D57" s="18" t="s">
        <v>60</v>
      </c>
      <c r="F57" s="1" t="s">
        <v>39</v>
      </c>
      <c r="H57" s="18" t="s">
        <v>368</v>
      </c>
      <c r="I57" s="1" t="s">
        <v>369</v>
      </c>
    </row>
    <row r="59" spans="4:15" x14ac:dyDescent="0.2">
      <c r="F59" s="18"/>
      <c r="G59" s="18"/>
    </row>
    <row r="60" spans="4:15" outlineLevel="1" x14ac:dyDescent="0.2"/>
    <row r="61" spans="4:15" outlineLevel="1" x14ac:dyDescent="0.2"/>
  </sheetData>
  <sheetProtection sheet="1" objects="1" scenarios="1"/>
  <mergeCells count="2">
    <mergeCell ref="D10:E10"/>
    <mergeCell ref="B4:C4"/>
  </mergeCells>
  <phoneticPr fontId="0" type="noConversion"/>
  <pageMargins left="0.38" right="0.2" top="0.61" bottom="0.6" header="0.4921259845" footer="0.4921259845"/>
  <pageSetup paperSize="9" scale="37" orientation="landscape" r:id="rId1"/>
  <headerFooter alignWithMargins="0">
    <oddFooter>&amp;L&amp;Z&amp;F / &amp;A /  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LongProperties xmlns="http://schemas.microsoft.com/office/2006/metadata/longProperties"/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ype_x0020_de_x0020_document xmlns="e8d357f1-bd6e-416f-83ce-2d747448461e">FOR</Type_x0020_de_x0020_document>
    <Secteur xmlns="e8d357f1-bd6e-416f-83ce-2d747448461e">BO - Tenue de comptabilité et bouclement</Secteur>
    <RoutingRuleDescription xmlns="http://schemas.microsoft.com/sharepoint/v3" xsi:nil="true"/>
  </documentManagement>
</p:properties>
</file>

<file path=customXml/item3.xml><?xml version="1.0" encoding="utf-8"?>
<?mso-contentType ?>
<PolicyDirtyBag xmlns="microsoft.office.server.policy.changes">
  <Microsoft.Office.RecordsManagement.PolicyFeatures.PolicyAudit op="Delete"/>
</PolicyDirtyBag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Document Qualité" ma:contentTypeID="0x0101008C8875EA4237BE44B35E475A1BDC437F008BEC5471833E30489D6B1D38E73F32D4" ma:contentTypeVersion="156" ma:contentTypeDescription="Document de la bibliothèque Assurance Qualité Fidasol" ma:contentTypeScope="" ma:versionID="7ab78fa88770bd96cf135e4ecc28864e">
  <xsd:schema xmlns:xsd="http://www.w3.org/2001/XMLSchema" xmlns:xs="http://www.w3.org/2001/XMLSchema" xmlns:p="http://schemas.microsoft.com/office/2006/metadata/properties" xmlns:ns1="http://schemas.microsoft.com/sharepoint/v3" xmlns:ns2="e8d357f1-bd6e-416f-83ce-2d747448461e" targetNamespace="http://schemas.microsoft.com/office/2006/metadata/properties" ma:root="true" ma:fieldsID="c59ba03a759f5eb6eb836f437ce3c03b" ns1:_="" ns2:_="">
    <xsd:import namespace="http://schemas.microsoft.com/sharepoint/v3"/>
    <xsd:import namespace="e8d357f1-bd6e-416f-83ce-2d747448461e"/>
    <xsd:element name="properties">
      <xsd:complexType>
        <xsd:sequence>
          <xsd:element name="documentManagement">
            <xsd:complexType>
              <xsd:all>
                <xsd:element ref="ns1:RoutingRuleDescription" minOccurs="0"/>
                <xsd:element ref="ns2:Secteur" minOccurs="0"/>
                <xsd:element ref="ns2:Type_x0020_de_x0020_documen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RoutingRuleDescription" ma:index="2" nillable="true" ma:displayName="Description" ma:hidden="true" ma:internalName="RoutingRuleDescription" ma:readOnly="fals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d357f1-bd6e-416f-83ce-2d747448461e" elementFormDefault="qualified">
    <xsd:import namespace="http://schemas.microsoft.com/office/2006/documentManagement/types"/>
    <xsd:import namespace="http://schemas.microsoft.com/office/infopath/2007/PartnerControls"/>
    <xsd:element name="Secteur" ma:index="3" nillable="true" ma:displayName="Secteur" ma:description="Secteur de l'assurance qualité" ma:format="Dropdown" ma:internalName="Secteur">
      <xsd:simpleType>
        <xsd:restriction base="dms:Choice">
          <xsd:enumeration value="SMQ - Système de Management de la Qualité"/>
          <xsd:enumeration value="MGMT - Management opérationnel"/>
          <xsd:enumeration value="COMM - Communication interne"/>
          <xsd:enumeration value="ANC - Contrôle / Amélioration continue de la performance"/>
          <xsd:enumeration value="Admission (IBC) / Démission"/>
          <xsd:enumeration value="BO - Tenue de comptabilité et bouclement"/>
          <xsd:enumeration value="ANA - Analyse comptable"/>
          <xsd:enumeration value="DC - Dépouillement centralisé DC / IAE"/>
          <xsd:enumeration value="STT - Statistiques et mises en valeur"/>
          <xsd:enumeration value="DEI - Etablissement déclaration d'impôt"/>
          <xsd:enumeration value="SFI - Suivi fiscal / Défense fiscale"/>
          <xsd:enumeration value="CFI - Conseil fiscal"/>
          <xsd:enumeration value="FOR - Formation pour les clients"/>
          <xsd:enumeration value="IT - Support logiciels / TS"/>
          <xsd:enumeration value="SEC - Administration / Secrétariat"/>
          <xsd:enumeration value="CRT - Prestataires de services et sous-traitance"/>
          <xsd:enumeration value="RH - Ressources humaines"/>
        </xsd:restriction>
      </xsd:simpleType>
    </xsd:element>
    <xsd:element name="Type_x0020_de_x0020_document" ma:index="4" nillable="true" ma:displayName="Type de document" ma:description="Types de documents" ma:format="Dropdown" ma:internalName="Type_x0020_de_x0020_document">
      <xsd:simpleType>
        <xsd:restriction base="dms:Choice">
          <xsd:enumeration value="ANN"/>
          <xsd:enumeration value="CCH"/>
          <xsd:enumeration value="CKL"/>
          <xsd:enumeration value="CRT"/>
          <xsd:enumeration value="DFC"/>
          <xsd:enumeration value="DOC"/>
          <xsd:enumeration value="DTR"/>
          <xsd:enumeration value="DTV"/>
          <xsd:enumeration value="DTY"/>
          <xsd:enumeration value="FOR"/>
          <xsd:enumeration value="ICO"/>
          <xsd:enumeration value="ITR"/>
          <xsd:enumeration value="LEG"/>
          <xsd:enumeration value="LET"/>
          <xsd:enumeration value="LST"/>
          <xsd:enumeration value="MMQ"/>
          <xsd:enumeration value="MOD"/>
          <xsd:enumeration value="OBJ"/>
          <xsd:enumeration value="ODJ"/>
          <xsd:enumeration value="ORG"/>
          <xsd:enumeration value="PLN"/>
          <xsd:enumeration value="PRO"/>
          <xsd:enumeration value="PRS"/>
          <xsd:enumeration value="P-V"/>
          <xsd:enumeration value="RAP"/>
          <xsd:enumeration value="RTR"/>
          <xsd:enumeration value="STA"/>
          <xsd:enumeration value="STT"/>
          <xsd:enumeration value="TAB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0" ma:displayName="Type de contenu"/>
        <xsd:element ref="dc:title" minOccurs="0" maxOccurs="1" ma:index="1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9DE969A-E615-4C98-B87E-311CD794B604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0D6F1502-9062-45DE-9FC8-2A9F97DEA244}">
  <ds:schemaRefs>
    <ds:schemaRef ds:uri="http://schemas.microsoft.com/sharepoint/v3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purl.org/dc/terms/"/>
    <ds:schemaRef ds:uri="http://www.w3.org/XML/1998/namespace"/>
    <ds:schemaRef ds:uri="e8d357f1-bd6e-416f-83ce-2d747448461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ED6E0AFD-CE9B-4FA7-ABEE-4563D08205DD}">
  <ds:schemaRefs>
    <ds:schemaRef ds:uri="microsoft.office.server.policy.changes"/>
  </ds:schemaRefs>
</ds:datastoreItem>
</file>

<file path=customXml/itemProps4.xml><?xml version="1.0" encoding="utf-8"?>
<ds:datastoreItem xmlns:ds="http://schemas.openxmlformats.org/officeDocument/2006/customXml" ds:itemID="{10C936D7-98D5-4330-9B69-0A8D788A7F75}">
  <ds:schemaRefs>
    <ds:schemaRef ds:uri="http://schemas.microsoft.com/sharepoint/v3/contenttype/forms"/>
  </ds:schemaRefs>
</ds:datastoreItem>
</file>

<file path=customXml/itemProps5.xml><?xml version="1.0" encoding="utf-8"?>
<ds:datastoreItem xmlns:ds="http://schemas.openxmlformats.org/officeDocument/2006/customXml" ds:itemID="{805FC0D4-B902-4AEB-83F0-78D2F534C5A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e8d357f1-bd6e-416f-83ce-2d747448461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2</vt:i4>
      </vt:variant>
    </vt:vector>
  </HeadingPairs>
  <TitlesOfParts>
    <vt:vector size="6" baseType="lpstr">
      <vt:lpstr>Info</vt:lpstr>
      <vt:lpstr>Bodennutzung_Utilisation du sol</vt:lpstr>
      <vt:lpstr>GVE_UGB</vt:lpstr>
      <vt:lpstr>Betriebstyp_Type correct</vt:lpstr>
      <vt:lpstr>GVE_UGB!Drucktitel</vt:lpstr>
      <vt:lpstr>Region</vt:lpstr>
    </vt:vector>
  </TitlesOfParts>
  <Company>Eidg. FA f. Agrarwirtschaft &amp; Landtechnik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Judith Hausheer Schnider</dc:creator>
  <cp:lastModifiedBy>Schmid Dierk Agroscope</cp:lastModifiedBy>
  <cp:lastPrinted>2018-12-10T13:21:48Z</cp:lastPrinted>
  <dcterms:created xsi:type="dcterms:W3CDTF">2004-09-15T12:25:03Z</dcterms:created>
  <dcterms:modified xsi:type="dcterms:W3CDTF">2021-06-09T08:34:02Z</dcterms:modified>
</cp:coreProperties>
</file>